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630\"/>
    </mc:Choice>
  </mc:AlternateContent>
  <xr:revisionPtr revIDLastSave="0" documentId="13_ncr:1_{5D663C62-80AF-4309-A0CA-91249F2970F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3">เชียงใหม่!$1:$6</definedName>
    <definedName name="_xlnm.Print_Titles" localSheetId="2">เชียงราย!$1:$6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1">กำแพงเพชร!$1:$6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O330" i="18"/>
  <c r="N330" i="18"/>
  <c r="M330" i="18"/>
  <c r="P330" i="18" s="1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P311" i="18"/>
  <c r="N311" i="18"/>
  <c r="M311" i="18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P291" i="18" s="1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P272" i="18"/>
  <c r="O272" i="18"/>
  <c r="N272" i="18"/>
  <c r="M272" i="18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O253" i="18"/>
  <c r="O251" i="18"/>
  <c r="N251" i="18"/>
  <c r="M251" i="18"/>
  <c r="P251" i="18" s="1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M220" i="18" s="1"/>
  <c r="O223" i="18"/>
  <c r="P221" i="18"/>
  <c r="O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O141" i="18"/>
  <c r="N141" i="18"/>
  <c r="M141" i="18"/>
  <c r="P141" i="18" s="1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L100" i="18"/>
  <c r="L99" i="18"/>
  <c r="N98" i="18"/>
  <c r="M98" i="18"/>
  <c r="O97" i="18"/>
  <c r="O95" i="18"/>
  <c r="N95" i="18"/>
  <c r="M95" i="18"/>
  <c r="P95" i="18" s="1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M66" i="18" s="1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O54" i="18"/>
  <c r="N54" i="18"/>
  <c r="M54" i="18"/>
  <c r="P54" i="18" s="1"/>
  <c r="L54" i="18"/>
  <c r="N49" i="18"/>
  <c r="L49" i="18"/>
  <c r="O49" i="18" s="1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M34" i="18"/>
  <c r="M14" i="18" s="1"/>
  <c r="P14" i="18" s="1"/>
  <c r="P33" i="18"/>
  <c r="M33" i="18"/>
  <c r="P32" i="18"/>
  <c r="M32" i="18"/>
  <c r="M31" i="18"/>
  <c r="M30" i="18"/>
  <c r="P30" i="18" s="1"/>
  <c r="O25" i="18"/>
  <c r="N25" i="18"/>
  <c r="N15" i="18" s="1"/>
  <c r="M25" i="18"/>
  <c r="P25" i="18" s="1"/>
  <c r="L25" i="18"/>
  <c r="P24" i="18"/>
  <c r="N24" i="18"/>
  <c r="M24" i="18"/>
  <c r="P23" i="18"/>
  <c r="N23" i="18"/>
  <c r="M23" i="18"/>
  <c r="O21" i="18"/>
  <c r="N21" i="18"/>
  <c r="M21" i="18"/>
  <c r="P21" i="18" s="1"/>
  <c r="L21" i="18"/>
  <c r="P19" i="18"/>
  <c r="M19" i="18"/>
  <c r="L19" i="18"/>
  <c r="O15" i="18"/>
  <c r="L15" i="18"/>
  <c r="M13" i="18"/>
  <c r="P13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O649" i="17" s="1"/>
  <c r="J649" i="17"/>
  <c r="I649" i="17"/>
  <c r="K649" i="17" s="1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M329" i="17" s="1"/>
  <c r="O332" i="17"/>
  <c r="P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P311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O291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P273" i="17" s="1"/>
  <c r="O274" i="17"/>
  <c r="O272" i="17"/>
  <c r="N272" i="17"/>
  <c r="M272" i="17"/>
  <c r="P272" i="17" s="1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L146" i="17"/>
  <c r="L145" i="17"/>
  <c r="N144" i="17"/>
  <c r="M144" i="17"/>
  <c r="O143" i="17"/>
  <c r="P141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O119" i="17"/>
  <c r="N119" i="17"/>
  <c r="M119" i="17"/>
  <c r="P119" i="17" s="1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P95" i="17"/>
  <c r="N95" i="17"/>
  <c r="M95" i="17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M68" i="17" s="1"/>
  <c r="P68" i="17" s="1"/>
  <c r="O69" i="17"/>
  <c r="N67" i="17"/>
  <c r="M67" i="17"/>
  <c r="P67" i="17" s="1"/>
  <c r="L67" i="17"/>
  <c r="O67" i="17" s="1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M55" i="17" s="1"/>
  <c r="M53" i="17" s="1"/>
  <c r="P54" i="17"/>
  <c r="N54" i="17"/>
  <c r="M54" i="17"/>
  <c r="L54" i="17"/>
  <c r="O54" i="17" s="1"/>
  <c r="N49" i="17"/>
  <c r="L49" i="17"/>
  <c r="L47" i="17"/>
  <c r="L46" i="17"/>
  <c r="N45" i="17"/>
  <c r="M45" i="17"/>
  <c r="O42" i="17"/>
  <c r="N42" i="17"/>
  <c r="M42" i="17"/>
  <c r="P42" i="17" s="1"/>
  <c r="L42" i="17"/>
  <c r="P36" i="17"/>
  <c r="O36" i="17"/>
  <c r="P35" i="17"/>
  <c r="O35" i="17"/>
  <c r="P34" i="17"/>
  <c r="M34" i="17"/>
  <c r="M33" i="17"/>
  <c r="P33" i="17" s="1"/>
  <c r="P32" i="17"/>
  <c r="M32" i="17"/>
  <c r="M31" i="17"/>
  <c r="P30" i="17"/>
  <c r="M30" i="17"/>
  <c r="P25" i="17"/>
  <c r="N25" i="17"/>
  <c r="N15" i="17" s="1"/>
  <c r="M25" i="17"/>
  <c r="L25" i="17"/>
  <c r="O25" i="17" s="1"/>
  <c r="N24" i="17"/>
  <c r="M24" i="17"/>
  <c r="P24" i="17" s="1"/>
  <c r="P23" i="17"/>
  <c r="N23" i="17"/>
  <c r="M23" i="17"/>
  <c r="N21" i="17"/>
  <c r="M21" i="17"/>
  <c r="P21" i="17" s="1"/>
  <c r="L21" i="17"/>
  <c r="O21" i="17" s="1"/>
  <c r="L19" i="17"/>
  <c r="M15" i="17"/>
  <c r="P15" i="17" s="1"/>
  <c r="P14" i="17"/>
  <c r="M14" i="17"/>
  <c r="M13" i="17"/>
  <c r="P13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M331" i="16" s="1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P311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P291" i="16" s="1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O251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O141" i="16"/>
  <c r="N141" i="16"/>
  <c r="M141" i="16"/>
  <c r="P141" i="16" s="1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N119" i="16"/>
  <c r="M119" i="16"/>
  <c r="L119" i="16"/>
  <c r="O119" i="16" s="1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N95" i="16"/>
  <c r="M95" i="16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M74" i="16" s="1"/>
  <c r="L72" i="16"/>
  <c r="L71" i="16"/>
  <c r="N70" i="16"/>
  <c r="M70" i="16"/>
  <c r="O69" i="16"/>
  <c r="P67" i="16"/>
  <c r="N67" i="16"/>
  <c r="M67" i="16"/>
  <c r="L67" i="16"/>
  <c r="O67" i="16" s="1"/>
  <c r="J65" i="16"/>
  <c r="I65" i="16"/>
  <c r="J64" i="16"/>
  <c r="I64" i="16"/>
  <c r="N61" i="16"/>
  <c r="L61" i="16"/>
  <c r="O61" i="16" s="1"/>
  <c r="L59" i="16"/>
  <c r="L58" i="16"/>
  <c r="N57" i="16"/>
  <c r="M57" i="16"/>
  <c r="O54" i="16"/>
  <c r="N54" i="16"/>
  <c r="M54" i="16"/>
  <c r="P54" i="16" s="1"/>
  <c r="L54" i="16"/>
  <c r="N49" i="16"/>
  <c r="L49" i="16"/>
  <c r="M49" i="16" s="1"/>
  <c r="L47" i="16"/>
  <c r="L46" i="16"/>
  <c r="N45" i="16"/>
  <c r="M45" i="16"/>
  <c r="O42" i="16"/>
  <c r="N42" i="16"/>
  <c r="M42" i="16"/>
  <c r="P42" i="16" s="1"/>
  <c r="L42" i="16"/>
  <c r="P36" i="16"/>
  <c r="O36" i="16"/>
  <c r="P35" i="16"/>
  <c r="O35" i="16"/>
  <c r="M34" i="16"/>
  <c r="P34" i="16" s="1"/>
  <c r="M33" i="16"/>
  <c r="P33" i="16" s="1"/>
  <c r="M32" i="16"/>
  <c r="P32" i="16" s="1"/>
  <c r="P31" i="16"/>
  <c r="M31" i="16"/>
  <c r="M30" i="16"/>
  <c r="P30" i="16" s="1"/>
  <c r="M29" i="16"/>
  <c r="P25" i="16"/>
  <c r="N25" i="16"/>
  <c r="M25" i="16"/>
  <c r="L25" i="16"/>
  <c r="N24" i="16"/>
  <c r="M24" i="16"/>
  <c r="N23" i="16"/>
  <c r="M23" i="16"/>
  <c r="P23" i="16" s="1"/>
  <c r="P21" i="16"/>
  <c r="N21" i="16"/>
  <c r="M21" i="16"/>
  <c r="M19" i="16" s="1"/>
  <c r="L21" i="16"/>
  <c r="N19" i="16"/>
  <c r="N15" i="16"/>
  <c r="M15" i="16"/>
  <c r="P15" i="16" s="1"/>
  <c r="M11" i="16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N437" i="15"/>
  <c r="L437" i="15"/>
  <c r="N436" i="15"/>
  <c r="L436" i="15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P311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P254" i="15" s="1"/>
  <c r="O253" i="15"/>
  <c r="N251" i="15"/>
  <c r="M251" i="15"/>
  <c r="P251" i="15" s="1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P141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L100" i="15"/>
  <c r="L99" i="15"/>
  <c r="N98" i="15"/>
  <c r="M98" i="15"/>
  <c r="O97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N67" i="15"/>
  <c r="M67" i="15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N54" i="15"/>
  <c r="M54" i="15"/>
  <c r="P54" i="15" s="1"/>
  <c r="L54" i="15"/>
  <c r="N49" i="15"/>
  <c r="L49" i="15"/>
  <c r="L47" i="15"/>
  <c r="L46" i="15"/>
  <c r="N45" i="15"/>
  <c r="M45" i="15"/>
  <c r="M43" i="15" s="1"/>
  <c r="N42" i="15"/>
  <c r="M42" i="15"/>
  <c r="L42" i="15"/>
  <c r="O42" i="15" s="1"/>
  <c r="P36" i="15"/>
  <c r="O36" i="15"/>
  <c r="P35" i="15"/>
  <c r="O35" i="15"/>
  <c r="M34" i="15"/>
  <c r="P34" i="15" s="1"/>
  <c r="M33" i="15"/>
  <c r="P33" i="15" s="1"/>
  <c r="P32" i="15"/>
  <c r="M32" i="15"/>
  <c r="M31" i="15"/>
  <c r="M30" i="15"/>
  <c r="P30" i="15" s="1"/>
  <c r="P25" i="15"/>
  <c r="O25" i="15"/>
  <c r="N25" i="15"/>
  <c r="N15" i="15" s="1"/>
  <c r="M25" i="15"/>
  <c r="L25" i="15"/>
  <c r="N24" i="15"/>
  <c r="M24" i="15"/>
  <c r="P23" i="15"/>
  <c r="N23" i="15"/>
  <c r="M23" i="15"/>
  <c r="N21" i="15"/>
  <c r="M21" i="15"/>
  <c r="P21" i="15" s="1"/>
  <c r="L21" i="15"/>
  <c r="P19" i="15"/>
  <c r="M19" i="15"/>
  <c r="M15" i="15"/>
  <c r="P15" i="15" s="1"/>
  <c r="L15" i="15"/>
  <c r="O15" i="15" s="1"/>
  <c r="M13" i="15"/>
  <c r="P13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2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P221" i="14" s="1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O119" i="14"/>
  <c r="N119" i="14"/>
  <c r="M119" i="14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M98" i="14"/>
  <c r="O97" i="14"/>
  <c r="P95" i="14"/>
  <c r="N95" i="14"/>
  <c r="M95" i="14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O69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N54" i="14"/>
  <c r="M54" i="14"/>
  <c r="L54" i="14"/>
  <c r="N49" i="14"/>
  <c r="L49" i="14"/>
  <c r="O49" i="14" s="1"/>
  <c r="L47" i="14"/>
  <c r="L46" i="14"/>
  <c r="N45" i="14"/>
  <c r="M45" i="14"/>
  <c r="N42" i="14"/>
  <c r="M42" i="14"/>
  <c r="L42" i="14"/>
  <c r="P36" i="14"/>
  <c r="O36" i="14"/>
  <c r="P35" i="14"/>
  <c r="O35" i="14"/>
  <c r="P34" i="14"/>
  <c r="M34" i="14"/>
  <c r="M33" i="14"/>
  <c r="M32" i="14"/>
  <c r="P32" i="14" s="1"/>
  <c r="P31" i="14"/>
  <c r="M31" i="14"/>
  <c r="P30" i="14"/>
  <c r="M30" i="14"/>
  <c r="M29" i="14"/>
  <c r="M28" i="14" s="1"/>
  <c r="P28" i="14" s="1"/>
  <c r="P25" i="14"/>
  <c r="O25" i="14"/>
  <c r="N25" i="14"/>
  <c r="M25" i="14"/>
  <c r="L25" i="14"/>
  <c r="N24" i="14"/>
  <c r="M24" i="14"/>
  <c r="N23" i="14"/>
  <c r="M23" i="14"/>
  <c r="P23" i="14" s="1"/>
  <c r="P21" i="14"/>
  <c r="N21" i="14"/>
  <c r="M21" i="14"/>
  <c r="L21" i="14"/>
  <c r="N19" i="14"/>
  <c r="M19" i="14"/>
  <c r="O15" i="14"/>
  <c r="N15" i="14"/>
  <c r="M15" i="14"/>
  <c r="P15" i="14" s="1"/>
  <c r="L15" i="14"/>
  <c r="P11" i="14"/>
  <c r="M11" i="14"/>
  <c r="M9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2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O330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M312" i="13" s="1"/>
  <c r="O313" i="13"/>
  <c r="P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O272" i="13"/>
  <c r="N272" i="13"/>
  <c r="M272" i="13"/>
  <c r="P272" i="13" s="1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N251" i="13"/>
  <c r="M251" i="13"/>
  <c r="P251" i="13" s="1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P141" i="13" s="1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L72" i="13"/>
  <c r="L71" i="13"/>
  <c r="N70" i="13"/>
  <c r="M70" i="13"/>
  <c r="O69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P54" i="13"/>
  <c r="O54" i="13"/>
  <c r="N54" i="13"/>
  <c r="M54" i="13"/>
  <c r="L54" i="13"/>
  <c r="N49" i="13"/>
  <c r="L49" i="13"/>
  <c r="O49" i="13" s="1"/>
  <c r="L47" i="13"/>
  <c r="L46" i="13"/>
  <c r="N45" i="13"/>
  <c r="M45" i="13"/>
  <c r="M43" i="13" s="1"/>
  <c r="P42" i="13"/>
  <c r="O42" i="13"/>
  <c r="N42" i="13"/>
  <c r="M42" i="13"/>
  <c r="L42" i="13"/>
  <c r="P36" i="13"/>
  <c r="O36" i="13"/>
  <c r="P35" i="13"/>
  <c r="O35" i="13"/>
  <c r="M34" i="13"/>
  <c r="P34" i="13" s="1"/>
  <c r="P33" i="13"/>
  <c r="M33" i="13"/>
  <c r="P32" i="13"/>
  <c r="M32" i="13"/>
  <c r="P31" i="13"/>
  <c r="M31" i="13"/>
  <c r="P30" i="13"/>
  <c r="M30" i="13"/>
  <c r="M29" i="13"/>
  <c r="N25" i="13"/>
  <c r="M25" i="13"/>
  <c r="P25" i="13" s="1"/>
  <c r="L25" i="13"/>
  <c r="P24" i="13"/>
  <c r="N24" i="13"/>
  <c r="M24" i="13"/>
  <c r="P23" i="13"/>
  <c r="N23" i="13"/>
  <c r="M23" i="13"/>
  <c r="P21" i="13"/>
  <c r="O21" i="13"/>
  <c r="N21" i="13"/>
  <c r="M21" i="13"/>
  <c r="L21" i="13"/>
  <c r="P19" i="13"/>
  <c r="M19" i="13"/>
  <c r="N15" i="13"/>
  <c r="P14" i="13"/>
  <c r="M14" i="13"/>
  <c r="P13" i="13"/>
  <c r="M13" i="13"/>
  <c r="M11" i="13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3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P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O272" i="12"/>
  <c r="N272" i="12"/>
  <c r="M272" i="12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O119" i="12"/>
  <c r="N119" i="12"/>
  <c r="M119" i="12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P95" i="12" s="1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P70" i="12" s="1"/>
  <c r="O69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N54" i="12"/>
  <c r="M54" i="12"/>
  <c r="L54" i="12"/>
  <c r="N49" i="12"/>
  <c r="L49" i="12"/>
  <c r="M49" i="12" s="1"/>
  <c r="L47" i="12"/>
  <c r="L46" i="12"/>
  <c r="N45" i="12"/>
  <c r="M45" i="12"/>
  <c r="P42" i="12"/>
  <c r="N42" i="12"/>
  <c r="M42" i="12"/>
  <c r="L42" i="12"/>
  <c r="O42" i="12" s="1"/>
  <c r="P36" i="12"/>
  <c r="O36" i="12"/>
  <c r="P35" i="12"/>
  <c r="O35" i="12"/>
  <c r="M34" i="12"/>
  <c r="P34" i="12" s="1"/>
  <c r="M33" i="12"/>
  <c r="P33" i="12" s="1"/>
  <c r="P32" i="12"/>
  <c r="M32" i="12"/>
  <c r="P31" i="12"/>
  <c r="M31" i="12"/>
  <c r="M30" i="12"/>
  <c r="P30" i="12" s="1"/>
  <c r="M29" i="12"/>
  <c r="N25" i="12"/>
  <c r="M25" i="12"/>
  <c r="P25" i="12" s="1"/>
  <c r="L25" i="12"/>
  <c r="L19" i="12" s="1"/>
  <c r="N24" i="12"/>
  <c r="M24" i="12"/>
  <c r="P24" i="12" s="1"/>
  <c r="P23" i="12"/>
  <c r="N23" i="12"/>
  <c r="M23" i="12"/>
  <c r="P21" i="12"/>
  <c r="N21" i="12"/>
  <c r="M21" i="12"/>
  <c r="L21" i="12"/>
  <c r="O21" i="12" s="1"/>
  <c r="P19" i="12"/>
  <c r="O19" i="12"/>
  <c r="M19" i="12"/>
  <c r="O15" i="12"/>
  <c r="N15" i="12"/>
  <c r="L15" i="12"/>
  <c r="P13" i="12"/>
  <c r="M13" i="12"/>
  <c r="P11" i="12"/>
  <c r="M11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N535" i="11"/>
  <c r="L535" i="11"/>
  <c r="N534" i="11"/>
  <c r="L534" i="1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P292" i="11" s="1"/>
  <c r="O293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N272" i="11"/>
  <c r="M272" i="11"/>
  <c r="P272" i="11" s="1"/>
  <c r="L272" i="11"/>
  <c r="O272" i="11" s="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O251" i="11" s="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N141" i="11"/>
  <c r="M141" i="11"/>
  <c r="L141" i="11"/>
  <c r="O141" i="11" s="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N119" i="11"/>
  <c r="M119" i="11"/>
  <c r="P119" i="11" s="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P95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O67" i="11"/>
  <c r="N67" i="11"/>
  <c r="M67" i="11"/>
  <c r="P67" i="11" s="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M55" i="11" s="1"/>
  <c r="M53" i="11" s="1"/>
  <c r="P54" i="11"/>
  <c r="N54" i="11"/>
  <c r="M54" i="11"/>
  <c r="L54" i="11"/>
  <c r="O54" i="11" s="1"/>
  <c r="N49" i="11"/>
  <c r="L49" i="11"/>
  <c r="L47" i="11"/>
  <c r="L46" i="11"/>
  <c r="N45" i="11"/>
  <c r="M45" i="11"/>
  <c r="N42" i="11"/>
  <c r="M42" i="11"/>
  <c r="P42" i="11" s="1"/>
  <c r="L42" i="11"/>
  <c r="O42" i="11" s="1"/>
  <c r="P36" i="11"/>
  <c r="O36" i="11"/>
  <c r="P35" i="11"/>
  <c r="O35" i="11"/>
  <c r="P34" i="11"/>
  <c r="M34" i="11"/>
  <c r="M33" i="11"/>
  <c r="P33" i="11" s="1"/>
  <c r="P32" i="11"/>
  <c r="M32" i="11"/>
  <c r="M31" i="11"/>
  <c r="M30" i="11"/>
  <c r="P30" i="11" s="1"/>
  <c r="P25" i="11"/>
  <c r="N25" i="11"/>
  <c r="M25" i="11"/>
  <c r="L25" i="11"/>
  <c r="N24" i="11"/>
  <c r="M24" i="11"/>
  <c r="P23" i="11"/>
  <c r="N23" i="11"/>
  <c r="M23" i="11"/>
  <c r="P21" i="11"/>
  <c r="N21" i="11"/>
  <c r="M21" i="11"/>
  <c r="M19" i="11" s="1"/>
  <c r="L21" i="11"/>
  <c r="N19" i="11"/>
  <c r="N15" i="11"/>
  <c r="M15" i="11"/>
  <c r="P15" i="11" s="1"/>
  <c r="M13" i="11"/>
  <c r="P13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N352" i="10"/>
  <c r="L352" i="10"/>
  <c r="O352" i="10" s="1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O293" i="10"/>
  <c r="P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O223" i="10"/>
  <c r="P221" i="10"/>
  <c r="N221" i="10"/>
  <c r="M221" i="10"/>
  <c r="L221" i="10"/>
  <c r="O221" i="10" s="1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O95" i="10"/>
  <c r="N95" i="10"/>
  <c r="M95" i="10"/>
  <c r="P95" i="10" s="1"/>
  <c r="L95" i="10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O69" i="10"/>
  <c r="N67" i="10"/>
  <c r="M67" i="10"/>
  <c r="P67" i="10" s="1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P54" i="10"/>
  <c r="N54" i="10"/>
  <c r="M54" i="10"/>
  <c r="L54" i="10"/>
  <c r="O54" i="10" s="1"/>
  <c r="N49" i="10"/>
  <c r="L49" i="10"/>
  <c r="L47" i="10"/>
  <c r="L46" i="10"/>
  <c r="N45" i="10"/>
  <c r="M45" i="10"/>
  <c r="N42" i="10"/>
  <c r="M42" i="10"/>
  <c r="P42" i="10" s="1"/>
  <c r="L42" i="10"/>
  <c r="P36" i="10"/>
  <c r="O36" i="10"/>
  <c r="P35" i="10"/>
  <c r="O35" i="10"/>
  <c r="M34" i="10"/>
  <c r="P34" i="10" s="1"/>
  <c r="M33" i="10"/>
  <c r="P33" i="10" s="1"/>
  <c r="M32" i="10"/>
  <c r="P32" i="10" s="1"/>
  <c r="P31" i="10"/>
  <c r="M31" i="10"/>
  <c r="P30" i="10"/>
  <c r="M30" i="10"/>
  <c r="P29" i="10"/>
  <c r="M29" i="10"/>
  <c r="M28" i="10"/>
  <c r="P28" i="10" s="1"/>
  <c r="O25" i="10"/>
  <c r="N25" i="10"/>
  <c r="M25" i="10"/>
  <c r="L25" i="10"/>
  <c r="N24" i="10"/>
  <c r="M24" i="10"/>
  <c r="P24" i="10" s="1"/>
  <c r="N23" i="10"/>
  <c r="M23" i="10"/>
  <c r="P23" i="10" s="1"/>
  <c r="P21" i="10"/>
  <c r="N21" i="10"/>
  <c r="N19" i="10" s="1"/>
  <c r="M21" i="10"/>
  <c r="L21" i="10"/>
  <c r="O21" i="10" s="1"/>
  <c r="M19" i="10"/>
  <c r="N15" i="10"/>
  <c r="L15" i="10"/>
  <c r="O15" i="10" s="1"/>
  <c r="P11" i="10"/>
  <c r="M11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2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M26" i="9" s="1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P272" i="9"/>
  <c r="N272" i="9"/>
  <c r="M272" i="9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P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P120" i="9" s="1"/>
  <c r="O121" i="9"/>
  <c r="N119" i="9"/>
  <c r="M119" i="9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O97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O69" i="9"/>
  <c r="P67" i="9"/>
  <c r="N67" i="9"/>
  <c r="M67" i="9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O54" i="9"/>
  <c r="N54" i="9"/>
  <c r="M54" i="9"/>
  <c r="L54" i="9"/>
  <c r="N49" i="9"/>
  <c r="L49" i="9"/>
  <c r="O49" i="9" s="1"/>
  <c r="L47" i="9"/>
  <c r="L46" i="9"/>
  <c r="N45" i="9"/>
  <c r="M45" i="9"/>
  <c r="P42" i="9"/>
  <c r="N42" i="9"/>
  <c r="M42" i="9"/>
  <c r="L42" i="9"/>
  <c r="O42" i="9" s="1"/>
  <c r="P36" i="9"/>
  <c r="O36" i="9"/>
  <c r="P35" i="9"/>
  <c r="O35" i="9"/>
  <c r="P34" i="9"/>
  <c r="M34" i="9"/>
  <c r="P33" i="9"/>
  <c r="M33" i="9"/>
  <c r="P32" i="9"/>
  <c r="M32" i="9"/>
  <c r="M31" i="9"/>
  <c r="M30" i="9"/>
  <c r="P30" i="9" s="1"/>
  <c r="N25" i="9"/>
  <c r="N15" i="9" s="1"/>
  <c r="M25" i="9"/>
  <c r="P25" i="9" s="1"/>
  <c r="L25" i="9"/>
  <c r="O25" i="9" s="1"/>
  <c r="P24" i="9"/>
  <c r="N24" i="9"/>
  <c r="M24" i="9"/>
  <c r="P23" i="9"/>
  <c r="N23" i="9"/>
  <c r="M23" i="9"/>
  <c r="M13" i="9" s="1"/>
  <c r="P13" i="9" s="1"/>
  <c r="O21" i="9"/>
  <c r="N21" i="9"/>
  <c r="M21" i="9"/>
  <c r="P21" i="9" s="1"/>
  <c r="L21" i="9"/>
  <c r="P19" i="9"/>
  <c r="M19" i="9"/>
  <c r="M15" i="9"/>
  <c r="P15" i="9" s="1"/>
  <c r="P14" i="9"/>
  <c r="M14" i="9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4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J503" i="8"/>
  <c r="I503" i="8"/>
  <c r="K503" i="8" s="1"/>
  <c r="J502" i="8"/>
  <c r="I502" i="8"/>
  <c r="K502" i="8" s="1"/>
  <c r="J501" i="8"/>
  <c r="I501" i="8"/>
  <c r="K501" i="8" s="1"/>
  <c r="J500" i="8"/>
  <c r="I500" i="8"/>
  <c r="J499" i="8"/>
  <c r="I499" i="8"/>
  <c r="J498" i="8"/>
  <c r="I498" i="8"/>
  <c r="J497" i="8"/>
  <c r="I497" i="8"/>
  <c r="J496" i="8"/>
  <c r="I496" i="8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M292" i="8" s="1"/>
  <c r="P292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O221" i="8"/>
  <c r="N221" i="8"/>
  <c r="M221" i="8"/>
  <c r="P221" i="8" s="1"/>
  <c r="L221" i="8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M140" i="8" s="1"/>
  <c r="O143" i="8"/>
  <c r="P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O119" i="8"/>
  <c r="N119" i="8"/>
  <c r="M119" i="8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L100" i="8"/>
  <c r="L99" i="8"/>
  <c r="N98" i="8"/>
  <c r="M98" i="8"/>
  <c r="O97" i="8"/>
  <c r="P95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O67" i="8"/>
  <c r="N67" i="8"/>
  <c r="M67" i="8"/>
  <c r="L67" i="8"/>
  <c r="J65" i="8"/>
  <c r="I65" i="8"/>
  <c r="J64" i="8"/>
  <c r="I64" i="8"/>
  <c r="N61" i="8"/>
  <c r="L61" i="8"/>
  <c r="O61" i="8" s="1"/>
  <c r="L59" i="8"/>
  <c r="L58" i="8"/>
  <c r="N57" i="8"/>
  <c r="M57" i="8"/>
  <c r="P54" i="8"/>
  <c r="N54" i="8"/>
  <c r="M54" i="8"/>
  <c r="L54" i="8"/>
  <c r="N49" i="8"/>
  <c r="L49" i="8"/>
  <c r="M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P34" i="8"/>
  <c r="M34" i="8"/>
  <c r="M33" i="8"/>
  <c r="P33" i="8" s="1"/>
  <c r="P32" i="8"/>
  <c r="M32" i="8"/>
  <c r="M30" i="8" s="1"/>
  <c r="P30" i="8" s="1"/>
  <c r="M31" i="8"/>
  <c r="P31" i="8" s="1"/>
  <c r="P25" i="8"/>
  <c r="N25" i="8"/>
  <c r="N15" i="8" s="1"/>
  <c r="M25" i="8"/>
  <c r="L25" i="8"/>
  <c r="O25" i="8" s="1"/>
  <c r="N24" i="8"/>
  <c r="M24" i="8"/>
  <c r="P24" i="8" s="1"/>
  <c r="P23" i="8"/>
  <c r="N23" i="8"/>
  <c r="M23" i="8"/>
  <c r="P21" i="8"/>
  <c r="N21" i="8"/>
  <c r="M21" i="8"/>
  <c r="M19" i="8" s="1"/>
  <c r="P19" i="8" s="1"/>
  <c r="L21" i="8"/>
  <c r="L19" i="8" s="1"/>
  <c r="M15" i="8"/>
  <c r="P15" i="8" s="1"/>
  <c r="M13" i="8"/>
  <c r="P13" i="8" s="1"/>
  <c r="M11" i="8"/>
  <c r="P11" i="8" s="1"/>
  <c r="M9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J665" i="7"/>
  <c r="I665" i="7"/>
  <c r="K665" i="7" s="1"/>
  <c r="J663" i="7"/>
  <c r="I663" i="7"/>
  <c r="K663" i="7" s="1"/>
  <c r="J662" i="7"/>
  <c r="N661" i="7"/>
  <c r="L661" i="7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L277" i="7"/>
  <c r="L276" i="7"/>
  <c r="N275" i="7"/>
  <c r="M275" i="7"/>
  <c r="O274" i="7"/>
  <c r="P272" i="7"/>
  <c r="O272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M142" i="7" s="1"/>
  <c r="O143" i="7"/>
  <c r="O141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M118" i="7" s="1"/>
  <c r="P118" i="7" s="1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O95" i="7"/>
  <c r="N95" i="7"/>
  <c r="M95" i="7"/>
  <c r="P95" i="7" s="1"/>
  <c r="L95" i="7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P67" i="7"/>
  <c r="N67" i="7"/>
  <c r="M67" i="7"/>
  <c r="L67" i="7"/>
  <c r="O67" i="7" s="1"/>
  <c r="J65" i="7"/>
  <c r="I65" i="7"/>
  <c r="J64" i="7"/>
  <c r="I64" i="7"/>
  <c r="N61" i="7"/>
  <c r="L61" i="7"/>
  <c r="O61" i="7" s="1"/>
  <c r="L59" i="7"/>
  <c r="L58" i="7"/>
  <c r="N57" i="7"/>
  <c r="M57" i="7"/>
  <c r="O54" i="7"/>
  <c r="N54" i="7"/>
  <c r="M54" i="7"/>
  <c r="P54" i="7" s="1"/>
  <c r="L54" i="7"/>
  <c r="N49" i="7"/>
  <c r="L49" i="7"/>
  <c r="L47" i="7"/>
  <c r="L46" i="7"/>
  <c r="N45" i="7"/>
  <c r="M45" i="7"/>
  <c r="O42" i="7"/>
  <c r="N42" i="7"/>
  <c r="M42" i="7"/>
  <c r="P42" i="7" s="1"/>
  <c r="L42" i="7"/>
  <c r="P36" i="7"/>
  <c r="O36" i="7"/>
  <c r="P35" i="7"/>
  <c r="O35" i="7"/>
  <c r="M34" i="7"/>
  <c r="P34" i="7" s="1"/>
  <c r="M33" i="7"/>
  <c r="P33" i="7" s="1"/>
  <c r="M32" i="7"/>
  <c r="P32" i="7" s="1"/>
  <c r="P31" i="7"/>
  <c r="M31" i="7"/>
  <c r="M30" i="7"/>
  <c r="M28" i="7" s="1"/>
  <c r="P28" i="7" s="1"/>
  <c r="P29" i="7"/>
  <c r="M29" i="7"/>
  <c r="O25" i="7"/>
  <c r="N25" i="7"/>
  <c r="M25" i="7"/>
  <c r="P25" i="7" s="1"/>
  <c r="L25" i="7"/>
  <c r="N24" i="7"/>
  <c r="M24" i="7"/>
  <c r="P24" i="7" s="1"/>
  <c r="N23" i="7"/>
  <c r="M23" i="7"/>
  <c r="P23" i="7" s="1"/>
  <c r="N21" i="7"/>
  <c r="N19" i="7" s="1"/>
  <c r="M21" i="7"/>
  <c r="M19" i="7" s="1"/>
  <c r="L21" i="7"/>
  <c r="L19" i="7" s="1"/>
  <c r="O15" i="7"/>
  <c r="N15" i="7"/>
  <c r="L15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1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O311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N291" i="6"/>
  <c r="M291" i="6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M271" i="6" s="1"/>
  <c r="O274" i="6"/>
  <c r="P272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O221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O141" i="6"/>
  <c r="N141" i="6"/>
  <c r="M141" i="6"/>
  <c r="P141" i="6" s="1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M118" i="6" s="1"/>
  <c r="O121" i="6"/>
  <c r="P119" i="6"/>
  <c r="N119" i="6"/>
  <c r="M119" i="6"/>
  <c r="L119" i="6"/>
  <c r="O119" i="6" s="1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O95" i="6"/>
  <c r="N95" i="6"/>
  <c r="M95" i="6"/>
  <c r="P95" i="6" s="1"/>
  <c r="L95" i="6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M66" i="6" s="1"/>
  <c r="O69" i="6"/>
  <c r="P67" i="6"/>
  <c r="N67" i="6"/>
  <c r="M67" i="6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M55" i="6" s="1"/>
  <c r="O54" i="6"/>
  <c r="N54" i="6"/>
  <c r="M54" i="6"/>
  <c r="P54" i="6" s="1"/>
  <c r="L54" i="6"/>
  <c r="N49" i="6"/>
  <c r="L49" i="6"/>
  <c r="L47" i="6"/>
  <c r="L46" i="6"/>
  <c r="N45" i="6"/>
  <c r="M45" i="6"/>
  <c r="M43" i="6" s="1"/>
  <c r="M41" i="6" s="1"/>
  <c r="P42" i="6"/>
  <c r="N42" i="6"/>
  <c r="M42" i="6"/>
  <c r="L42" i="6"/>
  <c r="O42" i="6" s="1"/>
  <c r="P36" i="6"/>
  <c r="O36" i="6"/>
  <c r="P35" i="6"/>
  <c r="O35" i="6"/>
  <c r="M34" i="6"/>
  <c r="M14" i="6" s="1"/>
  <c r="P14" i="6" s="1"/>
  <c r="P33" i="6"/>
  <c r="M33" i="6"/>
  <c r="P32" i="6"/>
  <c r="M32" i="6"/>
  <c r="P31" i="6"/>
  <c r="M31" i="6"/>
  <c r="M29" i="6" s="1"/>
  <c r="M30" i="6"/>
  <c r="P30" i="6" s="1"/>
  <c r="N25" i="6"/>
  <c r="N19" i="6" s="1"/>
  <c r="M25" i="6"/>
  <c r="P25" i="6" s="1"/>
  <c r="L25" i="6"/>
  <c r="O25" i="6" s="1"/>
  <c r="P24" i="6"/>
  <c r="N24" i="6"/>
  <c r="M24" i="6"/>
  <c r="P23" i="6"/>
  <c r="N23" i="6"/>
  <c r="M23" i="6"/>
  <c r="O21" i="6"/>
  <c r="N21" i="6"/>
  <c r="M21" i="6"/>
  <c r="P21" i="6" s="1"/>
  <c r="L21" i="6"/>
  <c r="O19" i="6"/>
  <c r="L19" i="6"/>
  <c r="N15" i="6"/>
  <c r="L15" i="6"/>
  <c r="O15" i="6" s="1"/>
  <c r="P13" i="6"/>
  <c r="M13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5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P312" i="5" s="1"/>
  <c r="O313" i="5"/>
  <c r="P311" i="5"/>
  <c r="O311" i="5"/>
  <c r="N311" i="5"/>
  <c r="M311" i="5"/>
  <c r="L311" i="5"/>
  <c r="J309" i="5"/>
  <c r="I309" i="5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P291" i="5"/>
  <c r="N291" i="5"/>
  <c r="M291" i="5"/>
  <c r="L291" i="5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N272" i="5"/>
  <c r="M272" i="5"/>
  <c r="P272" i="5" s="1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N251" i="5"/>
  <c r="M251" i="5"/>
  <c r="P251" i="5" s="1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O221" i="5"/>
  <c r="N221" i="5"/>
  <c r="M221" i="5"/>
  <c r="P221" i="5" s="1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N141" i="5"/>
  <c r="M141" i="5"/>
  <c r="L141" i="5"/>
  <c r="O141" i="5" s="1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O119" i="5"/>
  <c r="N119" i="5"/>
  <c r="M119" i="5"/>
  <c r="P119" i="5" s="1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M68" i="5" s="1"/>
  <c r="P68" i="5" s="1"/>
  <c r="O69" i="5"/>
  <c r="O67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N54" i="5"/>
  <c r="M54" i="5"/>
  <c r="L54" i="5"/>
  <c r="O54" i="5" s="1"/>
  <c r="N49" i="5"/>
  <c r="L49" i="5"/>
  <c r="O49" i="5" s="1"/>
  <c r="L47" i="5"/>
  <c r="L46" i="5"/>
  <c r="N45" i="5"/>
  <c r="M45" i="5"/>
  <c r="O42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P32" i="5"/>
  <c r="M32" i="5"/>
  <c r="P31" i="5"/>
  <c r="M31" i="5"/>
  <c r="P30" i="5"/>
  <c r="M30" i="5"/>
  <c r="M29" i="5"/>
  <c r="P29" i="5" s="1"/>
  <c r="P25" i="5"/>
  <c r="N25" i="5"/>
  <c r="M25" i="5"/>
  <c r="L25" i="5"/>
  <c r="O25" i="5" s="1"/>
  <c r="N24" i="5"/>
  <c r="M24" i="5"/>
  <c r="P24" i="5" s="1"/>
  <c r="P23" i="5"/>
  <c r="N23" i="5"/>
  <c r="M23" i="5"/>
  <c r="P21" i="5"/>
  <c r="N21" i="5"/>
  <c r="M21" i="5"/>
  <c r="M19" i="5" s="1"/>
  <c r="L21" i="5"/>
  <c r="O21" i="5" s="1"/>
  <c r="N19" i="5"/>
  <c r="N15" i="5"/>
  <c r="M15" i="5"/>
  <c r="P15" i="5" s="1"/>
  <c r="M11" i="5"/>
  <c r="M9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J513" i="4"/>
  <c r="I513" i="4"/>
  <c r="K513" i="4" s="1"/>
  <c r="J512" i="4"/>
  <c r="I512" i="4"/>
  <c r="K512" i="4" s="1"/>
  <c r="J511" i="4"/>
  <c r="I511" i="4"/>
  <c r="J510" i="4"/>
  <c r="I510" i="4"/>
  <c r="K510" i="4" s="1"/>
  <c r="J509" i="4"/>
  <c r="I509" i="4"/>
  <c r="K509" i="4" s="1"/>
  <c r="J508" i="4"/>
  <c r="I508" i="4"/>
  <c r="K508" i="4" s="1"/>
  <c r="J507" i="4"/>
  <c r="I507" i="4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J494" i="4"/>
  <c r="I494" i="4"/>
  <c r="K494" i="4" s="1"/>
  <c r="J493" i="4"/>
  <c r="I493" i="4"/>
  <c r="K493" i="4" s="1"/>
  <c r="J492" i="4"/>
  <c r="I492" i="4"/>
  <c r="J491" i="4"/>
  <c r="I491" i="4"/>
  <c r="J490" i="4"/>
  <c r="I490" i="4"/>
  <c r="K490" i="4" s="1"/>
  <c r="J489" i="4"/>
  <c r="I489" i="4"/>
  <c r="K489" i="4" s="1"/>
  <c r="J488" i="4"/>
  <c r="I488" i="4"/>
  <c r="J487" i="4"/>
  <c r="I487" i="4"/>
  <c r="J486" i="4"/>
  <c r="I486" i="4"/>
  <c r="K486" i="4" s="1"/>
  <c r="J485" i="4"/>
  <c r="I485" i="4"/>
  <c r="K485" i="4" s="1"/>
  <c r="J484" i="4"/>
  <c r="I484" i="4"/>
  <c r="K484" i="4" s="1"/>
  <c r="J483" i="4"/>
  <c r="I483" i="4"/>
  <c r="J482" i="4"/>
  <c r="I482" i="4"/>
  <c r="J481" i="4"/>
  <c r="I481" i="4"/>
  <c r="J480" i="4"/>
  <c r="I480" i="4"/>
  <c r="K480" i="4" s="1"/>
  <c r="J479" i="4"/>
  <c r="I479" i="4"/>
  <c r="J478" i="4"/>
  <c r="I478" i="4"/>
  <c r="J477" i="4"/>
  <c r="I477" i="4"/>
  <c r="K477" i="4" s="1"/>
  <c r="J476" i="4"/>
  <c r="I476" i="4"/>
  <c r="K476" i="4" s="1"/>
  <c r="J475" i="4"/>
  <c r="I475" i="4"/>
  <c r="J474" i="4"/>
  <c r="I474" i="4"/>
  <c r="J473" i="4"/>
  <c r="I473" i="4"/>
  <c r="J472" i="4"/>
  <c r="I472" i="4"/>
  <c r="K472" i="4" s="1"/>
  <c r="J471" i="4"/>
  <c r="I471" i="4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O313" i="4"/>
  <c r="O311" i="4"/>
  <c r="N311" i="4"/>
  <c r="M311" i="4"/>
  <c r="P311" i="4" s="1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O291" i="4"/>
  <c r="N291" i="4"/>
  <c r="M291" i="4"/>
  <c r="P291" i="4" s="1"/>
  <c r="L291" i="4"/>
  <c r="J289" i="4"/>
  <c r="I289" i="4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N272" i="4"/>
  <c r="M272" i="4"/>
  <c r="P272" i="4" s="1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N251" i="4"/>
  <c r="M251" i="4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O221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N119" i="4"/>
  <c r="M119" i="4"/>
  <c r="P119" i="4" s="1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N95" i="4"/>
  <c r="M95" i="4"/>
  <c r="L95" i="4"/>
  <c r="O95" i="4" s="1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N67" i="4"/>
  <c r="M67" i="4"/>
  <c r="P67" i="4" s="1"/>
  <c r="L67" i="4"/>
  <c r="O67" i="4" s="1"/>
  <c r="J65" i="4"/>
  <c r="I65" i="4"/>
  <c r="J64" i="4"/>
  <c r="I64" i="4"/>
  <c r="N61" i="4"/>
  <c r="L61" i="4"/>
  <c r="O61" i="4" s="1"/>
  <c r="L59" i="4"/>
  <c r="L58" i="4"/>
  <c r="N57" i="4"/>
  <c r="M57" i="4"/>
  <c r="M55" i="4" s="1"/>
  <c r="M53" i="4" s="1"/>
  <c r="P54" i="4"/>
  <c r="N54" i="4"/>
  <c r="M54" i="4"/>
  <c r="L54" i="4"/>
  <c r="O54" i="4" s="1"/>
  <c r="N49" i="4"/>
  <c r="L49" i="4"/>
  <c r="M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P34" i="4"/>
  <c r="M34" i="4"/>
  <c r="P33" i="4"/>
  <c r="M33" i="4"/>
  <c r="P32" i="4"/>
  <c r="M32" i="4"/>
  <c r="M30" i="4" s="1"/>
  <c r="P30" i="4" s="1"/>
  <c r="M31" i="4"/>
  <c r="P31" i="4" s="1"/>
  <c r="P25" i="4"/>
  <c r="O25" i="4"/>
  <c r="N25" i="4"/>
  <c r="N15" i="4" s="1"/>
  <c r="M25" i="4"/>
  <c r="M19" i="4" s="1"/>
  <c r="L25" i="4"/>
  <c r="P24" i="4"/>
  <c r="N24" i="4"/>
  <c r="M24" i="4"/>
  <c r="P23" i="4"/>
  <c r="N23" i="4"/>
  <c r="M23" i="4"/>
  <c r="O21" i="4"/>
  <c r="N21" i="4"/>
  <c r="N19" i="4" s="1"/>
  <c r="M21" i="4"/>
  <c r="P21" i="4" s="1"/>
  <c r="L21" i="4"/>
  <c r="L19" i="4"/>
  <c r="O19" i="4" s="1"/>
  <c r="P15" i="4"/>
  <c r="O15" i="4"/>
  <c r="M15" i="4"/>
  <c r="L15" i="4"/>
  <c r="P14" i="4"/>
  <c r="M14" i="4"/>
  <c r="M13" i="4"/>
  <c r="P13" i="4" s="1"/>
  <c r="J677" i="3"/>
  <c r="J676" i="3"/>
  <c r="J675" i="3"/>
  <c r="J674" i="3"/>
  <c r="J673" i="3"/>
  <c r="J672" i="3"/>
  <c r="N671" i="3"/>
  <c r="L671" i="3"/>
  <c r="O671" i="3" s="1"/>
  <c r="I671" i="3"/>
  <c r="J670" i="3"/>
  <c r="J669" i="3"/>
  <c r="N668" i="3"/>
  <c r="L668" i="3"/>
  <c r="O668" i="3" s="1"/>
  <c r="J668" i="3"/>
  <c r="I668" i="3"/>
  <c r="J667" i="3"/>
  <c r="J666" i="3"/>
  <c r="N665" i="3"/>
  <c r="L665" i="3"/>
  <c r="O665" i="3" s="1"/>
  <c r="J665" i="3"/>
  <c r="I665" i="3"/>
  <c r="K665" i="3" s="1"/>
  <c r="J663" i="3"/>
  <c r="I663" i="3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J593" i="3"/>
  <c r="I593" i="3"/>
  <c r="J592" i="3"/>
  <c r="I592" i="3"/>
  <c r="K592" i="3" s="1"/>
  <c r="J591" i="3"/>
  <c r="I591" i="3"/>
  <c r="J590" i="3"/>
  <c r="I590" i="3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P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L316" i="3"/>
  <c r="L315" i="3"/>
  <c r="N314" i="3"/>
  <c r="M314" i="3"/>
  <c r="P314" i="3" s="1"/>
  <c r="O313" i="3"/>
  <c r="P311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P292" i="3" s="1"/>
  <c r="O293" i="3"/>
  <c r="O291" i="3"/>
  <c r="N291" i="3"/>
  <c r="M291" i="3"/>
  <c r="P291" i="3" s="1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J213" i="3"/>
  <c r="I213" i="3"/>
  <c r="K213" i="3" s="1"/>
  <c r="J212" i="3"/>
  <c r="J211" i="3"/>
  <c r="J210" i="3"/>
  <c r="J209" i="3"/>
  <c r="J204" i="3"/>
  <c r="I204" i="3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O95" i="3"/>
  <c r="N95" i="3"/>
  <c r="M95" i="3"/>
  <c r="P95" i="3" s="1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M66" i="3" s="1"/>
  <c r="O69" i="3"/>
  <c r="P67" i="3"/>
  <c r="O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O54" i="3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M41" i="3" s="1"/>
  <c r="P42" i="3"/>
  <c r="O42" i="3"/>
  <c r="N42" i="3"/>
  <c r="M42" i="3"/>
  <c r="L42" i="3"/>
  <c r="P36" i="3"/>
  <c r="O36" i="3"/>
  <c r="P35" i="3"/>
  <c r="O35" i="3"/>
  <c r="M34" i="3"/>
  <c r="P34" i="3" s="1"/>
  <c r="P33" i="3"/>
  <c r="M33" i="3"/>
  <c r="M32" i="3"/>
  <c r="P32" i="3" s="1"/>
  <c r="P31" i="3"/>
  <c r="M31" i="3"/>
  <c r="M29" i="3" s="1"/>
  <c r="N25" i="3"/>
  <c r="N19" i="3" s="1"/>
  <c r="M25" i="3"/>
  <c r="P25" i="3" s="1"/>
  <c r="L25" i="3"/>
  <c r="O25" i="3" s="1"/>
  <c r="P24" i="3"/>
  <c r="N24" i="3"/>
  <c r="M24" i="3"/>
  <c r="N23" i="3"/>
  <c r="M23" i="3"/>
  <c r="P23" i="3" s="1"/>
  <c r="O21" i="3"/>
  <c r="N21" i="3"/>
  <c r="M21" i="3"/>
  <c r="P21" i="3" s="1"/>
  <c r="L21" i="3"/>
  <c r="O19" i="3"/>
  <c r="L19" i="3"/>
  <c r="O15" i="3"/>
  <c r="N15" i="3"/>
  <c r="L15" i="3"/>
  <c r="M14" i="3"/>
  <c r="P14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J668" i="2"/>
  <c r="I668" i="2"/>
  <c r="K668" i="2" s="1"/>
  <c r="J667" i="2"/>
  <c r="J666" i="2"/>
  <c r="N665" i="2"/>
  <c r="L665" i="2"/>
  <c r="O665" i="2" s="1"/>
  <c r="J665" i="2"/>
  <c r="I665" i="2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J650" i="2"/>
  <c r="I650" i="2"/>
  <c r="K650" i="2" s="1"/>
  <c r="N649" i="2"/>
  <c r="L649" i="2"/>
  <c r="O649" i="2" s="1"/>
  <c r="J649" i="2"/>
  <c r="I649" i="2"/>
  <c r="K649" i="2" s="1"/>
  <c r="N648" i="2"/>
  <c r="L648" i="2"/>
  <c r="J648" i="2"/>
  <c r="I648" i="2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J511" i="2"/>
  <c r="I511" i="2"/>
  <c r="K511" i="2" s="1"/>
  <c r="J510" i="2"/>
  <c r="I510" i="2"/>
  <c r="K510" i="2" s="1"/>
  <c r="J509" i="2"/>
  <c r="I509" i="2"/>
  <c r="K509" i="2" s="1"/>
  <c r="J508" i="2"/>
  <c r="I508" i="2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J492" i="2"/>
  <c r="I492" i="2"/>
  <c r="K492" i="2" s="1"/>
  <c r="J491" i="2"/>
  <c r="I491" i="2"/>
  <c r="K491" i="2" s="1"/>
  <c r="J490" i="2"/>
  <c r="I490" i="2"/>
  <c r="K490" i="2" s="1"/>
  <c r="J489" i="2"/>
  <c r="I489" i="2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J374" i="2"/>
  <c r="I374" i="2"/>
  <c r="J373" i="2"/>
  <c r="I373" i="2"/>
  <c r="K373" i="2" s="1"/>
  <c r="J372" i="2"/>
  <c r="I372" i="2"/>
  <c r="K372" i="2" s="1"/>
  <c r="J371" i="2"/>
  <c r="I371" i="2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M312" i="2" s="1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J304" i="2"/>
  <c r="I304" i="2"/>
  <c r="K304" i="2" s="1"/>
  <c r="J303" i="2"/>
  <c r="J302" i="2"/>
  <c r="J301" i="2"/>
  <c r="J300" i="2"/>
  <c r="N298" i="2"/>
  <c r="L298" i="2"/>
  <c r="L296" i="2"/>
  <c r="L295" i="2"/>
  <c r="N294" i="2"/>
  <c r="M294" i="2"/>
  <c r="P294" i="2" s="1"/>
  <c r="O293" i="2"/>
  <c r="N291" i="2"/>
  <c r="M291" i="2"/>
  <c r="P291" i="2" s="1"/>
  <c r="L291" i="2"/>
  <c r="O291" i="2" s="1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K267" i="2" s="1"/>
  <c r="J266" i="2"/>
  <c r="I266" i="2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O251" i="2"/>
  <c r="N251" i="2"/>
  <c r="M251" i="2"/>
  <c r="P251" i="2" s="1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L124" i="2"/>
  <c r="L123" i="2"/>
  <c r="N122" i="2"/>
  <c r="M122" i="2"/>
  <c r="O121" i="2"/>
  <c r="P119" i="2"/>
  <c r="N119" i="2"/>
  <c r="M119" i="2"/>
  <c r="L119" i="2"/>
  <c r="O119" i="2" s="1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O95" i="2"/>
  <c r="N95" i="2"/>
  <c r="M95" i="2"/>
  <c r="P95" i="2" s="1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M68" i="2" s="1"/>
  <c r="M66" i="2" s="1"/>
  <c r="O69" i="2"/>
  <c r="P67" i="2"/>
  <c r="O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O54" i="2"/>
  <c r="N54" i="2"/>
  <c r="M54" i="2"/>
  <c r="P54" i="2" s="1"/>
  <c r="L54" i="2"/>
  <c r="N49" i="2"/>
  <c r="L49" i="2"/>
  <c r="O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M34" i="2"/>
  <c r="M14" i="2" s="1"/>
  <c r="P14" i="2" s="1"/>
  <c r="P33" i="2"/>
  <c r="M33" i="2"/>
  <c r="P32" i="2"/>
  <c r="M32" i="2"/>
  <c r="P31" i="2"/>
  <c r="M31" i="2"/>
  <c r="M29" i="2" s="1"/>
  <c r="M30" i="2"/>
  <c r="P30" i="2" s="1"/>
  <c r="P26" i="2"/>
  <c r="M26" i="2"/>
  <c r="N25" i="2"/>
  <c r="N19" i="2" s="1"/>
  <c r="M25" i="2"/>
  <c r="P25" i="2" s="1"/>
  <c r="L25" i="2"/>
  <c r="O25" i="2" s="1"/>
  <c r="P24" i="2"/>
  <c r="N24" i="2"/>
  <c r="M24" i="2"/>
  <c r="P23" i="2"/>
  <c r="N23" i="2"/>
  <c r="M23" i="2"/>
  <c r="O21" i="2"/>
  <c r="N21" i="2"/>
  <c r="M21" i="2"/>
  <c r="P21" i="2" s="1"/>
  <c r="L21" i="2"/>
  <c r="O19" i="2"/>
  <c r="L19" i="2"/>
  <c r="M16" i="2"/>
  <c r="P16" i="2" s="1"/>
  <c r="O15" i="2"/>
  <c r="N15" i="2"/>
  <c r="L15" i="2"/>
  <c r="P13" i="2"/>
  <c r="M13" i="2"/>
  <c r="O639" i="1"/>
  <c r="O637" i="1"/>
  <c r="I548" i="1"/>
  <c r="K548" i="1" s="1"/>
  <c r="I365" i="1"/>
  <c r="K365" i="1" s="1"/>
  <c r="L336" i="1"/>
  <c r="O332" i="1"/>
  <c r="N332" i="1"/>
  <c r="M332" i="1"/>
  <c r="L332" i="1"/>
  <c r="N330" i="1"/>
  <c r="M330" i="1"/>
  <c r="P330" i="1" s="1"/>
  <c r="L330" i="1"/>
  <c r="O330" i="1" s="1"/>
  <c r="L317" i="1"/>
  <c r="N313" i="1"/>
  <c r="M313" i="1"/>
  <c r="L313" i="1"/>
  <c r="O313" i="1" s="1"/>
  <c r="P311" i="1"/>
  <c r="O311" i="1"/>
  <c r="N311" i="1"/>
  <c r="M311" i="1"/>
  <c r="L311" i="1"/>
  <c r="J307" i="1"/>
  <c r="L297" i="1"/>
  <c r="O293" i="1"/>
  <c r="N293" i="1"/>
  <c r="M293" i="1"/>
  <c r="L293" i="1"/>
  <c r="P291" i="1"/>
  <c r="N291" i="1"/>
  <c r="M291" i="1"/>
  <c r="L291" i="1"/>
  <c r="O291" i="1" s="1"/>
  <c r="L278" i="1"/>
  <c r="N274" i="1"/>
  <c r="M274" i="1"/>
  <c r="L274" i="1"/>
  <c r="O274" i="1" s="1"/>
  <c r="O272" i="1"/>
  <c r="N272" i="1"/>
  <c r="M272" i="1"/>
  <c r="P272" i="1" s="1"/>
  <c r="L272" i="1"/>
  <c r="L257" i="1"/>
  <c r="O253" i="1"/>
  <c r="N253" i="1"/>
  <c r="M253" i="1"/>
  <c r="L253" i="1"/>
  <c r="O251" i="1"/>
  <c r="N251" i="1"/>
  <c r="M251" i="1"/>
  <c r="P251" i="1" s="1"/>
  <c r="L251" i="1"/>
  <c r="J240" i="1"/>
  <c r="L227" i="1"/>
  <c r="N223" i="1"/>
  <c r="M223" i="1"/>
  <c r="L223" i="1"/>
  <c r="O223" i="1" s="1"/>
  <c r="P221" i="1"/>
  <c r="N221" i="1"/>
  <c r="M221" i="1"/>
  <c r="L221" i="1"/>
  <c r="O221" i="1" s="1"/>
  <c r="J214" i="1"/>
  <c r="I214" i="1"/>
  <c r="J198" i="1"/>
  <c r="L147" i="1"/>
  <c r="O143" i="1"/>
  <c r="N143" i="1"/>
  <c r="M143" i="1"/>
  <c r="L143" i="1"/>
  <c r="P141" i="1"/>
  <c r="O141" i="1"/>
  <c r="N141" i="1"/>
  <c r="M141" i="1"/>
  <c r="L141" i="1"/>
  <c r="L125" i="1"/>
  <c r="O121" i="1"/>
  <c r="N121" i="1"/>
  <c r="M121" i="1"/>
  <c r="L121" i="1"/>
  <c r="O119" i="1"/>
  <c r="N119" i="1"/>
  <c r="M119" i="1"/>
  <c r="P119" i="1" s="1"/>
  <c r="L119" i="1"/>
  <c r="L101" i="1"/>
  <c r="O97" i="1"/>
  <c r="N97" i="1"/>
  <c r="N21" i="1" s="1"/>
  <c r="M97" i="1"/>
  <c r="L97" i="1"/>
  <c r="P95" i="1"/>
  <c r="O95" i="1"/>
  <c r="N95" i="1"/>
  <c r="M95" i="1"/>
  <c r="L95" i="1"/>
  <c r="L73" i="1"/>
  <c r="L25" i="1" s="1"/>
  <c r="O69" i="1"/>
  <c r="N69" i="1"/>
  <c r="M69" i="1"/>
  <c r="M21" i="1" s="1"/>
  <c r="L69" i="1"/>
  <c r="P67" i="1"/>
  <c r="O67" i="1"/>
  <c r="N67" i="1"/>
  <c r="M67" i="1"/>
  <c r="L67" i="1"/>
  <c r="L60" i="1"/>
  <c r="L56" i="1"/>
  <c r="P54" i="1"/>
  <c r="O54" i="1"/>
  <c r="N54" i="1"/>
  <c r="M54" i="1"/>
  <c r="L54" i="1"/>
  <c r="L48" i="1"/>
  <c r="L44" i="1"/>
  <c r="O42" i="1"/>
  <c r="N42" i="1"/>
  <c r="M42" i="1"/>
  <c r="P42" i="1" s="1"/>
  <c r="L42" i="1"/>
  <c r="P36" i="1"/>
  <c r="O36" i="1"/>
  <c r="P35" i="1"/>
  <c r="O35" i="1"/>
  <c r="P34" i="1"/>
  <c r="M34" i="1"/>
  <c r="M33" i="1"/>
  <c r="M13" i="1" s="1"/>
  <c r="P13" i="1" s="1"/>
  <c r="M32" i="1"/>
  <c r="P32" i="1" s="1"/>
  <c r="P31" i="1"/>
  <c r="M31" i="1"/>
  <c r="P30" i="1"/>
  <c r="M30" i="1"/>
  <c r="P29" i="1"/>
  <c r="M29" i="1"/>
  <c r="P28" i="1"/>
  <c r="M28" i="1"/>
  <c r="P25" i="1"/>
  <c r="N25" i="1"/>
  <c r="M25" i="1"/>
  <c r="N24" i="1"/>
  <c r="M24" i="1"/>
  <c r="P24" i="1" s="1"/>
  <c r="N23" i="1"/>
  <c r="M23" i="1"/>
  <c r="P23" i="1" s="1"/>
  <c r="L21" i="1"/>
  <c r="N15" i="1"/>
  <c r="M15" i="1"/>
  <c r="P15" i="1" s="1"/>
  <c r="K473" i="12" l="1"/>
  <c r="K426" i="4"/>
  <c r="K401" i="8"/>
  <c r="O404" i="8"/>
  <c r="K417" i="8"/>
  <c r="K429" i="8"/>
  <c r="K450" i="8"/>
  <c r="K455" i="8"/>
  <c r="K464" i="8"/>
  <c r="K591" i="10"/>
  <c r="K611" i="10"/>
  <c r="O455" i="18"/>
  <c r="K473" i="18"/>
  <c r="O568" i="18"/>
  <c r="K133" i="6"/>
  <c r="K450" i="5"/>
  <c r="O671" i="18"/>
  <c r="O459" i="11"/>
  <c r="K149" i="17"/>
  <c r="L275" i="5"/>
  <c r="N43" i="11"/>
  <c r="N43" i="18"/>
  <c r="N41" i="18" s="1"/>
  <c r="N568" i="1"/>
  <c r="K630" i="3"/>
  <c r="L57" i="11"/>
  <c r="O57" i="11" s="1"/>
  <c r="J671" i="16"/>
  <c r="L314" i="17"/>
  <c r="K631" i="17"/>
  <c r="K635" i="17"/>
  <c r="O650" i="17"/>
  <c r="K428" i="4"/>
  <c r="K401" i="17"/>
  <c r="O404" i="17"/>
  <c r="K417" i="17"/>
  <c r="K421" i="17"/>
  <c r="K429" i="17"/>
  <c r="J666" i="1"/>
  <c r="J671" i="17"/>
  <c r="J194" i="1"/>
  <c r="O584" i="10"/>
  <c r="K663" i="18"/>
  <c r="K668" i="18"/>
  <c r="N312" i="5"/>
  <c r="O435" i="9"/>
  <c r="K580" i="9"/>
  <c r="K593" i="9"/>
  <c r="O535" i="5"/>
  <c r="K375" i="6"/>
  <c r="K473" i="6"/>
  <c r="P57" i="8"/>
  <c r="L98" i="8"/>
  <c r="K376" i="8"/>
  <c r="O380" i="8"/>
  <c r="N292" i="9"/>
  <c r="N290" i="9" s="1"/>
  <c r="O337" i="9"/>
  <c r="K377" i="9"/>
  <c r="K381" i="9"/>
  <c r="O385" i="9"/>
  <c r="K428" i="9"/>
  <c r="K432" i="9"/>
  <c r="I111" i="1"/>
  <c r="N388" i="1"/>
  <c r="N68" i="17"/>
  <c r="N66" i="17" s="1"/>
  <c r="K616" i="18"/>
  <c r="O349" i="14"/>
  <c r="K597" i="9"/>
  <c r="O665" i="18"/>
  <c r="I429" i="1"/>
  <c r="I532" i="1"/>
  <c r="L124" i="1"/>
  <c r="J245" i="1"/>
  <c r="N661" i="1"/>
  <c r="I418" i="1"/>
  <c r="I86" i="1"/>
  <c r="N318" i="1"/>
  <c r="J326" i="1"/>
  <c r="J488" i="1"/>
  <c r="J496" i="1"/>
  <c r="J508" i="1"/>
  <c r="J564" i="1"/>
  <c r="L46" i="1"/>
  <c r="I65" i="1"/>
  <c r="J78" i="1"/>
  <c r="I83" i="1"/>
  <c r="N98" i="1"/>
  <c r="J117" i="1"/>
  <c r="N122" i="1"/>
  <c r="J138" i="1"/>
  <c r="J157" i="1"/>
  <c r="J217" i="1"/>
  <c r="J260" i="1"/>
  <c r="J300" i="1"/>
  <c r="L349" i="1"/>
  <c r="J367" i="1"/>
  <c r="J371" i="1"/>
  <c r="J380" i="1"/>
  <c r="N438" i="1"/>
  <c r="J469" i="1"/>
  <c r="J575" i="1"/>
  <c r="J624" i="1"/>
  <c r="I92" i="1"/>
  <c r="J115" i="1"/>
  <c r="J236" i="1"/>
  <c r="K376" i="17"/>
  <c r="K423" i="17"/>
  <c r="K427" i="17"/>
  <c r="K431" i="17"/>
  <c r="K482" i="17"/>
  <c r="J162" i="1"/>
  <c r="J76" i="1"/>
  <c r="J105" i="1"/>
  <c r="J110" i="1"/>
  <c r="J130" i="1"/>
  <c r="J161" i="1"/>
  <c r="I422" i="1"/>
  <c r="I517" i="1"/>
  <c r="I158" i="1"/>
  <c r="J218" i="1"/>
  <c r="I431" i="1"/>
  <c r="I580" i="1"/>
  <c r="I589" i="1"/>
  <c r="M98" i="1"/>
  <c r="N144" i="1"/>
  <c r="I189" i="1"/>
  <c r="N222" i="3"/>
  <c r="P222" i="3" s="1"/>
  <c r="I480" i="1"/>
  <c r="K480" i="1" s="1"/>
  <c r="K113" i="5"/>
  <c r="I244" i="1"/>
  <c r="K244" i="1" s="1"/>
  <c r="K396" i="7"/>
  <c r="K429" i="7"/>
  <c r="M254" i="1"/>
  <c r="J77" i="1"/>
  <c r="J82" i="1"/>
  <c r="J86" i="1"/>
  <c r="J92" i="1"/>
  <c r="J106" i="1"/>
  <c r="I117" i="1"/>
  <c r="J131" i="1"/>
  <c r="J155" i="1"/>
  <c r="I173" i="1"/>
  <c r="J183" i="1"/>
  <c r="I200" i="1"/>
  <c r="J209" i="1"/>
  <c r="N228" i="1"/>
  <c r="J235" i="1"/>
  <c r="J243" i="1"/>
  <c r="N601" i="1"/>
  <c r="J265" i="1"/>
  <c r="L435" i="1"/>
  <c r="J670" i="1"/>
  <c r="L597" i="1"/>
  <c r="J79" i="1"/>
  <c r="J185" i="1"/>
  <c r="J362" i="1"/>
  <c r="N456" i="1"/>
  <c r="J160" i="1"/>
  <c r="J234" i="1"/>
  <c r="N540" i="1"/>
  <c r="N556" i="1"/>
  <c r="I628" i="1"/>
  <c r="I651" i="1"/>
  <c r="J658" i="1"/>
  <c r="J663" i="1"/>
  <c r="I397" i="1"/>
  <c r="K634" i="17"/>
  <c r="N57" i="1"/>
  <c r="N70" i="1"/>
  <c r="J132" i="1"/>
  <c r="J211" i="1"/>
  <c r="J237" i="1"/>
  <c r="J506" i="1"/>
  <c r="O347" i="3"/>
  <c r="N273" i="13"/>
  <c r="N271" i="13" s="1"/>
  <c r="I82" i="1"/>
  <c r="J175" i="1"/>
  <c r="J201" i="1"/>
  <c r="J212" i="1"/>
  <c r="J231" i="1"/>
  <c r="J266" i="1"/>
  <c r="J286" i="1"/>
  <c r="J346" i="1"/>
  <c r="N55" i="4"/>
  <c r="P55" i="4" s="1"/>
  <c r="K113" i="4"/>
  <c r="K149" i="4"/>
  <c r="J671" i="6"/>
  <c r="K108" i="8"/>
  <c r="L70" i="9"/>
  <c r="L68" i="9" s="1"/>
  <c r="K629" i="12"/>
  <c r="M70" i="1"/>
  <c r="J449" i="1"/>
  <c r="J454" i="1"/>
  <c r="I85" i="1"/>
  <c r="I472" i="1"/>
  <c r="K472" i="1" s="1"/>
  <c r="J109" i="1"/>
  <c r="J203" i="1"/>
  <c r="K368" i="6"/>
  <c r="P49" i="8"/>
  <c r="K402" i="10"/>
  <c r="O406" i="10"/>
  <c r="K419" i="10"/>
  <c r="K597" i="10"/>
  <c r="K597" i="12"/>
  <c r="O406" i="18"/>
  <c r="O537" i="18"/>
  <c r="I525" i="1"/>
  <c r="N604" i="1"/>
  <c r="I612" i="1"/>
  <c r="N61" i="1"/>
  <c r="I110" i="1"/>
  <c r="J187" i="1"/>
  <c r="L385" i="1"/>
  <c r="I523" i="1"/>
  <c r="I635" i="1"/>
  <c r="M252" i="2"/>
  <c r="P252" i="2" s="1"/>
  <c r="J80" i="1"/>
  <c r="I485" i="1"/>
  <c r="K485" i="1" s="1"/>
  <c r="K593" i="2"/>
  <c r="I81" i="1"/>
  <c r="J89" i="1"/>
  <c r="N102" i="1"/>
  <c r="K429" i="2"/>
  <c r="J320" i="1"/>
  <c r="I328" i="1"/>
  <c r="N333" i="1"/>
  <c r="J344" i="1"/>
  <c r="J349" i="1"/>
  <c r="N352" i="1"/>
  <c r="N358" i="1"/>
  <c r="J366" i="1"/>
  <c r="I380" i="1"/>
  <c r="L383" i="1"/>
  <c r="L401" i="1"/>
  <c r="J412" i="1"/>
  <c r="I430" i="1"/>
  <c r="I435" i="1"/>
  <c r="J445" i="1"/>
  <c r="I451" i="1"/>
  <c r="L459" i="1"/>
  <c r="I465" i="1"/>
  <c r="J472" i="1"/>
  <c r="J476" i="1"/>
  <c r="J480" i="1"/>
  <c r="J484" i="1"/>
  <c r="J492" i="1"/>
  <c r="J500" i="1"/>
  <c r="J504" i="1"/>
  <c r="J64" i="1"/>
  <c r="I501" i="1"/>
  <c r="K501" i="1" s="1"/>
  <c r="J171" i="1"/>
  <c r="J181" i="1"/>
  <c r="L226" i="1"/>
  <c r="J241" i="1"/>
  <c r="L255" i="1"/>
  <c r="I264" i="1"/>
  <c r="J268" i="1"/>
  <c r="J282" i="1"/>
  <c r="J289" i="1"/>
  <c r="L295" i="1"/>
  <c r="L316" i="1"/>
  <c r="N385" i="1"/>
  <c r="J394" i="1"/>
  <c r="J400" i="1"/>
  <c r="N408" i="1"/>
  <c r="J416" i="1"/>
  <c r="J420" i="1"/>
  <c r="N441" i="1"/>
  <c r="N457" i="1"/>
  <c r="N463" i="1"/>
  <c r="J471" i="1"/>
  <c r="J475" i="1"/>
  <c r="J507" i="1"/>
  <c r="J610" i="1"/>
  <c r="J614" i="1"/>
  <c r="J618" i="1"/>
  <c r="J622" i="1"/>
  <c r="J626" i="1"/>
  <c r="J631" i="1"/>
  <c r="J635" i="1"/>
  <c r="N648" i="1"/>
  <c r="J657" i="1"/>
  <c r="N671" i="1"/>
  <c r="I88" i="1"/>
  <c r="L100" i="1"/>
  <c r="J108" i="1"/>
  <c r="J112" i="1"/>
  <c r="J262" i="1"/>
  <c r="I267" i="1"/>
  <c r="J281" i="1"/>
  <c r="I324" i="1"/>
  <c r="N354" i="1"/>
  <c r="I377" i="1"/>
  <c r="N407" i="1"/>
  <c r="I416" i="1"/>
  <c r="I424" i="1"/>
  <c r="N462" i="1"/>
  <c r="N49" i="1"/>
  <c r="J84" i="1"/>
  <c r="J213" i="1"/>
  <c r="J219" i="1"/>
  <c r="J154" i="1"/>
  <c r="J172" i="1"/>
  <c r="J182" i="1"/>
  <c r="J188" i="1"/>
  <c r="J199" i="1"/>
  <c r="J204" i="1"/>
  <c r="J215" i="1"/>
  <c r="M333" i="1"/>
  <c r="I340" i="1"/>
  <c r="J365" i="1"/>
  <c r="J374" i="1"/>
  <c r="J379" i="1"/>
  <c r="N382" i="1"/>
  <c r="N387" i="1"/>
  <c r="J396" i="1"/>
  <c r="J401" i="1"/>
  <c r="N404" i="1"/>
  <c r="N410" i="1"/>
  <c r="J417" i="1"/>
  <c r="J421" i="1"/>
  <c r="J425" i="1"/>
  <c r="N437" i="1"/>
  <c r="N443" i="1"/>
  <c r="J450" i="1"/>
  <c r="J455" i="1"/>
  <c r="N458" i="1"/>
  <c r="J464" i="1"/>
  <c r="J468" i="1"/>
  <c r="J285" i="1"/>
  <c r="N459" i="1"/>
  <c r="J465" i="1"/>
  <c r="K64" i="18"/>
  <c r="K343" i="18"/>
  <c r="I622" i="1"/>
  <c r="K426" i="10"/>
  <c r="J595" i="1"/>
  <c r="J164" i="1"/>
  <c r="J195" i="1"/>
  <c r="L354" i="1"/>
  <c r="O354" i="1" s="1"/>
  <c r="J368" i="1"/>
  <c r="J372" i="1"/>
  <c r="J423" i="1"/>
  <c r="J427" i="1"/>
  <c r="J431" i="1"/>
  <c r="N439" i="1"/>
  <c r="J448" i="1"/>
  <c r="J452" i="1"/>
  <c r="J498" i="1"/>
  <c r="J502" i="1"/>
  <c r="J510" i="1"/>
  <c r="J514" i="1"/>
  <c r="N554" i="1"/>
  <c r="J560" i="1"/>
  <c r="N565" i="1"/>
  <c r="N570" i="1"/>
  <c r="J576" i="1"/>
  <c r="J580" i="1"/>
  <c r="J593" i="1"/>
  <c r="J613" i="1"/>
  <c r="J650" i="1"/>
  <c r="J655" i="1"/>
  <c r="N665" i="1"/>
  <c r="I229" i="1"/>
  <c r="N534" i="1"/>
  <c r="K613" i="7"/>
  <c r="J509" i="1"/>
  <c r="J517" i="1"/>
  <c r="N559" i="1"/>
  <c r="J579" i="1"/>
  <c r="N582" i="1"/>
  <c r="N588" i="1"/>
  <c r="J592" i="1"/>
  <c r="J629" i="1"/>
  <c r="N649" i="1"/>
  <c r="J652" i="1"/>
  <c r="J661" i="1"/>
  <c r="J321" i="1"/>
  <c r="J328" i="1"/>
  <c r="I341" i="1"/>
  <c r="I345" i="1"/>
  <c r="J375" i="1"/>
  <c r="N383" i="1"/>
  <c r="J426" i="1"/>
  <c r="J430" i="1"/>
  <c r="J435" i="1"/>
  <c r="J446" i="1"/>
  <c r="I473" i="1"/>
  <c r="J216" i="1"/>
  <c r="N273" i="7"/>
  <c r="N271" i="7" s="1"/>
  <c r="N252" i="8"/>
  <c r="N43" i="9"/>
  <c r="N41" i="9" s="1"/>
  <c r="I164" i="1"/>
  <c r="J174" i="1"/>
  <c r="I201" i="1"/>
  <c r="K111" i="12"/>
  <c r="O349" i="12"/>
  <c r="K435" i="7"/>
  <c r="O564" i="7"/>
  <c r="O347" i="13"/>
  <c r="K635" i="14"/>
  <c r="N222" i="6"/>
  <c r="P222" i="6" s="1"/>
  <c r="L45" i="7"/>
  <c r="L43" i="7" s="1"/>
  <c r="K65" i="7"/>
  <c r="J669" i="1"/>
  <c r="J675" i="1"/>
  <c r="J339" i="1"/>
  <c r="J343" i="1"/>
  <c r="N347" i="1"/>
  <c r="N351" i="1"/>
  <c r="N356" i="1"/>
  <c r="I425" i="1"/>
  <c r="J433" i="1"/>
  <c r="I516" i="1"/>
  <c r="I520" i="1"/>
  <c r="I524" i="1"/>
  <c r="I528" i="1"/>
  <c r="L535" i="1"/>
  <c r="N585" i="1"/>
  <c r="I591" i="1"/>
  <c r="I595" i="1"/>
  <c r="N602" i="1"/>
  <c r="I611" i="1"/>
  <c r="I615" i="1"/>
  <c r="I619" i="1"/>
  <c r="I623" i="1"/>
  <c r="L275" i="9"/>
  <c r="O275" i="9" s="1"/>
  <c r="K432" i="15"/>
  <c r="O582" i="2"/>
  <c r="K64" i="4"/>
  <c r="K580" i="4"/>
  <c r="O102" i="6"/>
  <c r="J301" i="1"/>
  <c r="J308" i="1"/>
  <c r="L335" i="1"/>
  <c r="K368" i="7"/>
  <c r="J391" i="1"/>
  <c r="I398" i="1"/>
  <c r="L406" i="1"/>
  <c r="J414" i="1"/>
  <c r="I419" i="1"/>
  <c r="I423" i="1"/>
  <c r="L439" i="1"/>
  <c r="I482" i="1"/>
  <c r="N569" i="1"/>
  <c r="K589" i="7"/>
  <c r="I597" i="1"/>
  <c r="J607" i="1"/>
  <c r="I613" i="1"/>
  <c r="I617" i="1"/>
  <c r="K630" i="7"/>
  <c r="K634" i="7"/>
  <c r="J653" i="1"/>
  <c r="K428" i="10"/>
  <c r="K449" i="10"/>
  <c r="O457" i="10"/>
  <c r="P122" i="15"/>
  <c r="K138" i="15"/>
  <c r="K173" i="15"/>
  <c r="K200" i="15"/>
  <c r="K216" i="15"/>
  <c r="K204" i="3"/>
  <c r="I204" i="1"/>
  <c r="N337" i="1"/>
  <c r="J399" i="1"/>
  <c r="K487" i="4"/>
  <c r="I487" i="1"/>
  <c r="K487" i="1" s="1"/>
  <c r="I527" i="1"/>
  <c r="J578" i="1"/>
  <c r="N581" i="1"/>
  <c r="N586" i="1"/>
  <c r="J591" i="1"/>
  <c r="N598" i="1"/>
  <c r="N603" i="1"/>
  <c r="J611" i="1"/>
  <c r="J615" i="1"/>
  <c r="J619" i="1"/>
  <c r="J623" i="1"/>
  <c r="J363" i="1"/>
  <c r="K475" i="4"/>
  <c r="I475" i="1"/>
  <c r="K475" i="1" s="1"/>
  <c r="K495" i="4"/>
  <c r="I495" i="1"/>
  <c r="K495" i="1" s="1"/>
  <c r="I531" i="1"/>
  <c r="M57" i="1"/>
  <c r="M55" i="1" s="1"/>
  <c r="J609" i="1"/>
  <c r="I614" i="1"/>
  <c r="I618" i="1"/>
  <c r="I626" i="1"/>
  <c r="I631" i="1"/>
  <c r="O648" i="2"/>
  <c r="L648" i="1"/>
  <c r="O650" i="2"/>
  <c r="L650" i="1"/>
  <c r="O671" i="2"/>
  <c r="L671" i="1"/>
  <c r="M222" i="14"/>
  <c r="M220" i="14" s="1"/>
  <c r="M224" i="1"/>
  <c r="K238" i="14"/>
  <c r="I238" i="1"/>
  <c r="K238" i="1" s="1"/>
  <c r="I199" i="1"/>
  <c r="O403" i="4"/>
  <c r="L403" i="1"/>
  <c r="O403" i="1" s="1"/>
  <c r="K483" i="4"/>
  <c r="I483" i="1"/>
  <c r="K483" i="1" s="1"/>
  <c r="I519" i="1"/>
  <c r="K375" i="2"/>
  <c r="I375" i="1"/>
  <c r="K469" i="2"/>
  <c r="I469" i="1"/>
  <c r="K469" i="1" s="1"/>
  <c r="K508" i="2"/>
  <c r="I508" i="1"/>
  <c r="K508" i="1" s="1"/>
  <c r="J523" i="1"/>
  <c r="J527" i="1"/>
  <c r="J531" i="1"/>
  <c r="N539" i="1"/>
  <c r="J547" i="1"/>
  <c r="N566" i="1"/>
  <c r="K477" i="11"/>
  <c r="I477" i="1"/>
  <c r="K477" i="1" s="1"/>
  <c r="K505" i="11"/>
  <c r="I505" i="1"/>
  <c r="K505" i="1" s="1"/>
  <c r="I521" i="1"/>
  <c r="I529" i="1"/>
  <c r="I533" i="1"/>
  <c r="L536" i="1"/>
  <c r="O536" i="1" s="1"/>
  <c r="O553" i="11"/>
  <c r="L553" i="1"/>
  <c r="K596" i="11"/>
  <c r="I596" i="1"/>
  <c r="K596" i="1" s="1"/>
  <c r="L599" i="1"/>
  <c r="I624" i="1"/>
  <c r="I633" i="1"/>
  <c r="J646" i="1"/>
  <c r="L649" i="1"/>
  <c r="O649" i="1" s="1"/>
  <c r="N258" i="1"/>
  <c r="J149" i="1"/>
  <c r="K304" i="3"/>
  <c r="I304" i="1"/>
  <c r="K289" i="4"/>
  <c r="I289" i="1"/>
  <c r="J393" i="1"/>
  <c r="K491" i="4"/>
  <c r="I491" i="1"/>
  <c r="K491" i="1" s="1"/>
  <c r="N538" i="1"/>
  <c r="O405" i="2"/>
  <c r="L405" i="1"/>
  <c r="O405" i="1" s="1"/>
  <c r="K512" i="2"/>
  <c r="I512" i="1"/>
  <c r="K512" i="1" s="1"/>
  <c r="K185" i="10"/>
  <c r="I185" i="1"/>
  <c r="J229" i="1"/>
  <c r="J244" i="1"/>
  <c r="N403" i="1"/>
  <c r="N31" i="3"/>
  <c r="N11" i="3" s="1"/>
  <c r="N9" i="3" s="1"/>
  <c r="L315" i="1"/>
  <c r="K471" i="4"/>
  <c r="I471" i="1"/>
  <c r="K471" i="1" s="1"/>
  <c r="L534" i="1"/>
  <c r="O534" i="1" s="1"/>
  <c r="L126" i="1"/>
  <c r="O126" i="1" s="1"/>
  <c r="L61" i="1"/>
  <c r="O61" i="1" s="1"/>
  <c r="L74" i="1"/>
  <c r="K215" i="3"/>
  <c r="I215" i="1"/>
  <c r="K663" i="3"/>
  <c r="I663" i="1"/>
  <c r="J350" i="1"/>
  <c r="L551" i="1"/>
  <c r="K371" i="2"/>
  <c r="I371" i="1"/>
  <c r="K371" i="1" s="1"/>
  <c r="J519" i="1"/>
  <c r="I592" i="1"/>
  <c r="K592" i="1" s="1"/>
  <c r="O665" i="7"/>
  <c r="L665" i="1"/>
  <c r="K421" i="8"/>
  <c r="I421" i="1"/>
  <c r="K468" i="8"/>
  <c r="I468" i="1"/>
  <c r="K468" i="1" s="1"/>
  <c r="K484" i="8"/>
  <c r="I484" i="1"/>
  <c r="K484" i="1" s="1"/>
  <c r="K496" i="8"/>
  <c r="I496" i="1"/>
  <c r="K496" i="1" s="1"/>
  <c r="K500" i="8"/>
  <c r="I500" i="1"/>
  <c r="K500" i="1" s="1"/>
  <c r="K504" i="8"/>
  <c r="I504" i="1"/>
  <c r="K504" i="1" s="1"/>
  <c r="O567" i="8"/>
  <c r="L567" i="1"/>
  <c r="O567" i="1" s="1"/>
  <c r="O598" i="8"/>
  <c r="L598" i="1"/>
  <c r="O598" i="1" s="1"/>
  <c r="K668" i="3"/>
  <c r="I668" i="1"/>
  <c r="I381" i="1"/>
  <c r="K479" i="4"/>
  <c r="I479" i="1"/>
  <c r="K479" i="1" s="1"/>
  <c r="K547" i="4"/>
  <c r="I547" i="1"/>
  <c r="O438" i="2"/>
  <c r="L438" i="1"/>
  <c r="O438" i="1" s="1"/>
  <c r="O455" i="2"/>
  <c r="L455" i="1"/>
  <c r="J515" i="1"/>
  <c r="I133" i="1"/>
  <c r="I515" i="1"/>
  <c r="K515" i="1" s="1"/>
  <c r="O279" i="7"/>
  <c r="L279" i="1"/>
  <c r="O279" i="1" s="1"/>
  <c r="P314" i="7"/>
  <c r="M314" i="1"/>
  <c r="K452" i="7"/>
  <c r="I452" i="1"/>
  <c r="K452" i="1" s="1"/>
  <c r="K486" i="7"/>
  <c r="I486" i="1"/>
  <c r="K486" i="1" s="1"/>
  <c r="K506" i="7"/>
  <c r="I506" i="1"/>
  <c r="K506" i="1" s="1"/>
  <c r="K551" i="7"/>
  <c r="I551" i="1"/>
  <c r="O565" i="7"/>
  <c r="L565" i="1"/>
  <c r="O565" i="1" s="1"/>
  <c r="K576" i="7"/>
  <c r="I576" i="1"/>
  <c r="K576" i="1" s="1"/>
  <c r="O583" i="7"/>
  <c r="L583" i="1"/>
  <c r="O583" i="1" s="1"/>
  <c r="K593" i="7"/>
  <c r="I593" i="1"/>
  <c r="O600" i="7"/>
  <c r="L600" i="1"/>
  <c r="O600" i="1" s="1"/>
  <c r="O661" i="7"/>
  <c r="L661" i="1"/>
  <c r="N298" i="1"/>
  <c r="J306" i="1"/>
  <c r="J360" i="1"/>
  <c r="N455" i="1"/>
  <c r="I497" i="1"/>
  <c r="J590" i="1"/>
  <c r="J594" i="1"/>
  <c r="N597" i="1"/>
  <c r="K324" i="4"/>
  <c r="L32" i="9"/>
  <c r="L30" i="9" s="1"/>
  <c r="O439" i="10"/>
  <c r="K474" i="10"/>
  <c r="K422" i="12"/>
  <c r="J270" i="1"/>
  <c r="L276" i="1"/>
  <c r="N349" i="1"/>
  <c r="J447" i="1"/>
  <c r="N460" i="1"/>
  <c r="I466" i="1"/>
  <c r="J473" i="1"/>
  <c r="J477" i="1"/>
  <c r="J481" i="1"/>
  <c r="J485" i="1"/>
  <c r="J489" i="1"/>
  <c r="J493" i="1"/>
  <c r="J497" i="1"/>
  <c r="J548" i="1"/>
  <c r="N552" i="1"/>
  <c r="N557" i="1"/>
  <c r="J668" i="1"/>
  <c r="J672" i="1"/>
  <c r="K425" i="4"/>
  <c r="K429" i="4"/>
  <c r="K591" i="4"/>
  <c r="K595" i="4"/>
  <c r="K614" i="4"/>
  <c r="N34" i="7"/>
  <c r="N14" i="7" s="1"/>
  <c r="K449" i="7"/>
  <c r="K533" i="8"/>
  <c r="L122" i="9"/>
  <c r="O122" i="9" s="1"/>
  <c r="O582" i="9"/>
  <c r="L34" i="11"/>
  <c r="K593" i="11"/>
  <c r="O406" i="12"/>
  <c r="K423" i="12"/>
  <c r="K427" i="12"/>
  <c r="K431" i="12"/>
  <c r="N435" i="1"/>
  <c r="J659" i="1"/>
  <c r="J673" i="1"/>
  <c r="K626" i="3"/>
  <c r="N43" i="2"/>
  <c r="N41" i="2" s="1"/>
  <c r="N148" i="1"/>
  <c r="J158" i="1"/>
  <c r="J169" i="1"/>
  <c r="J196" i="1"/>
  <c r="J202" i="1"/>
  <c r="I219" i="1"/>
  <c r="N224" i="1"/>
  <c r="J232" i="1"/>
  <c r="J238" i="1"/>
  <c r="J342" i="1"/>
  <c r="I420" i="1"/>
  <c r="N440" i="1"/>
  <c r="I449" i="1"/>
  <c r="N564" i="1"/>
  <c r="N651" i="1"/>
  <c r="J660" i="1"/>
  <c r="J665" i="1"/>
  <c r="N668" i="1"/>
  <c r="J674" i="1"/>
  <c r="K65" i="3"/>
  <c r="N120" i="3"/>
  <c r="N118" i="3" s="1"/>
  <c r="L275" i="3"/>
  <c r="L273" i="3" s="1"/>
  <c r="L271" i="3" s="1"/>
  <c r="K430" i="3"/>
  <c r="K435" i="3"/>
  <c r="K633" i="3"/>
  <c r="K396" i="10"/>
  <c r="K401" i="10"/>
  <c r="O551" i="10"/>
  <c r="O580" i="10"/>
  <c r="K416" i="11"/>
  <c r="O580" i="11"/>
  <c r="O597" i="11"/>
  <c r="O347" i="14"/>
  <c r="K429" i="14"/>
  <c r="K455" i="14"/>
  <c r="K464" i="14"/>
  <c r="K617" i="14"/>
  <c r="J113" i="1"/>
  <c r="J128" i="1"/>
  <c r="J134" i="1"/>
  <c r="J424" i="1"/>
  <c r="J428" i="1"/>
  <c r="J432" i="1"/>
  <c r="I560" i="1"/>
  <c r="J596" i="1"/>
  <c r="N599" i="1"/>
  <c r="J620" i="1"/>
  <c r="J633" i="1"/>
  <c r="J647" i="1"/>
  <c r="N312" i="10"/>
  <c r="N310" i="10" s="1"/>
  <c r="N74" i="1"/>
  <c r="J81" i="1"/>
  <c r="J85" i="1"/>
  <c r="J90" i="1"/>
  <c r="J104" i="1"/>
  <c r="J325" i="1"/>
  <c r="I374" i="1"/>
  <c r="J378" i="1"/>
  <c r="N386" i="1"/>
  <c r="I401" i="1"/>
  <c r="N409" i="1"/>
  <c r="J518" i="1"/>
  <c r="J522" i="1"/>
  <c r="J526" i="1"/>
  <c r="J530" i="1"/>
  <c r="N533" i="1"/>
  <c r="J546" i="1"/>
  <c r="J551" i="1"/>
  <c r="I621" i="1"/>
  <c r="I625" i="1"/>
  <c r="I630" i="1"/>
  <c r="I634" i="1"/>
  <c r="L34" i="3"/>
  <c r="K402" i="5"/>
  <c r="O406" i="5"/>
  <c r="K219" i="6"/>
  <c r="L314" i="6"/>
  <c r="O314" i="6" s="1"/>
  <c r="K428" i="6"/>
  <c r="K401" i="11"/>
  <c r="K264" i="12"/>
  <c r="L294" i="12"/>
  <c r="O294" i="12" s="1"/>
  <c r="O404" i="12"/>
  <c r="K631" i="12"/>
  <c r="K285" i="14"/>
  <c r="K349" i="14"/>
  <c r="O599" i="14"/>
  <c r="N142" i="16"/>
  <c r="N140" i="16" s="1"/>
  <c r="P45" i="2"/>
  <c r="K199" i="2"/>
  <c r="N357" i="1"/>
  <c r="J370" i="1"/>
  <c r="J511" i="1"/>
  <c r="K561" i="1"/>
  <c r="N571" i="1"/>
  <c r="N583" i="1"/>
  <c r="J589" i="1"/>
  <c r="N600" i="1"/>
  <c r="J608" i="1"/>
  <c r="J617" i="1"/>
  <c r="J621" i="1"/>
  <c r="J625" i="1"/>
  <c r="J630" i="1"/>
  <c r="J634" i="1"/>
  <c r="J648" i="1"/>
  <c r="P70" i="4"/>
  <c r="K626" i="6"/>
  <c r="L275" i="7"/>
  <c r="J651" i="8"/>
  <c r="K631" i="9"/>
  <c r="J651" i="9"/>
  <c r="K651" i="9" s="1"/>
  <c r="O74" i="12"/>
  <c r="K265" i="12"/>
  <c r="N273" i="12"/>
  <c r="N271" i="12" s="1"/>
  <c r="N273" i="15"/>
  <c r="N271" i="15" s="1"/>
  <c r="K573" i="15"/>
  <c r="K628" i="15"/>
  <c r="L224" i="16"/>
  <c r="O224" i="16" s="1"/>
  <c r="K377" i="16"/>
  <c r="O580" i="16"/>
  <c r="O584" i="16"/>
  <c r="K229" i="17"/>
  <c r="O439" i="1"/>
  <c r="L57" i="2"/>
  <c r="L55" i="2" s="1"/>
  <c r="N32" i="2"/>
  <c r="N30" i="2" s="1"/>
  <c r="K219" i="3"/>
  <c r="K381" i="3"/>
  <c r="O385" i="3"/>
  <c r="K428" i="3"/>
  <c r="N292" i="6"/>
  <c r="N290" i="6" s="1"/>
  <c r="N120" i="8"/>
  <c r="N118" i="8" s="1"/>
  <c r="K497" i="8"/>
  <c r="K634" i="11"/>
  <c r="K619" i="2"/>
  <c r="O597" i="3"/>
  <c r="O566" i="6"/>
  <c r="O601" i="6"/>
  <c r="K201" i="8"/>
  <c r="K455" i="9"/>
  <c r="K547" i="9"/>
  <c r="O580" i="9"/>
  <c r="L224" i="11"/>
  <c r="O224" i="11" s="1"/>
  <c r="K249" i="11"/>
  <c r="N331" i="13"/>
  <c r="N329" i="13" s="1"/>
  <c r="K328" i="15"/>
  <c r="L45" i="16"/>
  <c r="O45" i="16" s="1"/>
  <c r="L312" i="17"/>
  <c r="O312" i="17" s="1"/>
  <c r="L224" i="18"/>
  <c r="L222" i="18" s="1"/>
  <c r="K420" i="18"/>
  <c r="K428" i="18"/>
  <c r="K631" i="18"/>
  <c r="K92" i="3"/>
  <c r="N252" i="5"/>
  <c r="N250" i="5" s="1"/>
  <c r="K235" i="6"/>
  <c r="O533" i="16"/>
  <c r="O533" i="17"/>
  <c r="K111" i="18"/>
  <c r="K416" i="4"/>
  <c r="K424" i="4"/>
  <c r="O650" i="6"/>
  <c r="K663" i="6"/>
  <c r="K88" i="7"/>
  <c r="P224" i="7"/>
  <c r="M252" i="7"/>
  <c r="P252" i="7" s="1"/>
  <c r="K133" i="8"/>
  <c r="P337" i="8"/>
  <c r="K350" i="8"/>
  <c r="K630" i="8"/>
  <c r="K634" i="8"/>
  <c r="K573" i="13"/>
  <c r="K595" i="13"/>
  <c r="K613" i="13"/>
  <c r="L254" i="16"/>
  <c r="O254" i="16" s="1"/>
  <c r="P98" i="3"/>
  <c r="K138" i="3"/>
  <c r="N33" i="5"/>
  <c r="N13" i="5" s="1"/>
  <c r="O383" i="6"/>
  <c r="O401" i="6"/>
  <c r="M312" i="7"/>
  <c r="P312" i="7" s="1"/>
  <c r="O337" i="10"/>
  <c r="K381" i="10"/>
  <c r="N68" i="18"/>
  <c r="P68" i="18" s="1"/>
  <c r="J671" i="18"/>
  <c r="K671" i="18" s="1"/>
  <c r="K580" i="2"/>
  <c r="O564" i="6"/>
  <c r="O568" i="6"/>
  <c r="O580" i="8"/>
  <c r="P275" i="14"/>
  <c r="K429" i="16"/>
  <c r="L275" i="18"/>
  <c r="L273" i="18" s="1"/>
  <c r="K345" i="3"/>
  <c r="K597" i="11"/>
  <c r="K435" i="12"/>
  <c r="K611" i="16"/>
  <c r="L98" i="17"/>
  <c r="O98" i="17" s="1"/>
  <c r="K108" i="17"/>
  <c r="K112" i="17"/>
  <c r="K158" i="17"/>
  <c r="K498" i="18"/>
  <c r="K580" i="18"/>
  <c r="K597" i="18"/>
  <c r="K173" i="4"/>
  <c r="K270" i="4"/>
  <c r="K564" i="4"/>
  <c r="K416" i="5"/>
  <c r="K498" i="5"/>
  <c r="O533" i="5"/>
  <c r="K265" i="8"/>
  <c r="K595" i="8"/>
  <c r="K199" i="9"/>
  <c r="K597" i="13"/>
  <c r="K630" i="13"/>
  <c r="K634" i="13"/>
  <c r="L275" i="14"/>
  <c r="L273" i="14" s="1"/>
  <c r="P45" i="16"/>
  <c r="K64" i="16"/>
  <c r="L122" i="16"/>
  <c r="O122" i="16" s="1"/>
  <c r="K132" i="16"/>
  <c r="K164" i="16"/>
  <c r="N252" i="2"/>
  <c r="N250" i="2" s="1"/>
  <c r="O439" i="2"/>
  <c r="N55" i="2"/>
  <c r="N53" i="2" s="1"/>
  <c r="K117" i="2"/>
  <c r="N120" i="2"/>
  <c r="N118" i="2" s="1"/>
  <c r="N142" i="2"/>
  <c r="N140" i="2" s="1"/>
  <c r="L254" i="2"/>
  <c r="O254" i="2" s="1"/>
  <c r="K343" i="2"/>
  <c r="O347" i="2"/>
  <c r="K420" i="2"/>
  <c r="K499" i="2"/>
  <c r="N33" i="2"/>
  <c r="N13" i="2" s="1"/>
  <c r="I235" i="1"/>
  <c r="J242" i="1"/>
  <c r="L256" i="1"/>
  <c r="J264" i="1"/>
  <c r="J269" i="1"/>
  <c r="L296" i="1"/>
  <c r="J304" i="1"/>
  <c r="O347" i="5"/>
  <c r="K266" i="6"/>
  <c r="L333" i="6"/>
  <c r="O333" i="6" s="1"/>
  <c r="K430" i="6"/>
  <c r="O455" i="6"/>
  <c r="K108" i="7"/>
  <c r="P275" i="7"/>
  <c r="K110" i="8"/>
  <c r="K199" i="8"/>
  <c r="K204" i="8"/>
  <c r="K215" i="8"/>
  <c r="I367" i="8"/>
  <c r="K367" i="8" s="1"/>
  <c r="K580" i="8"/>
  <c r="K350" i="9"/>
  <c r="K466" i="9"/>
  <c r="K85" i="11"/>
  <c r="K432" i="11"/>
  <c r="K630" i="11"/>
  <c r="K117" i="12"/>
  <c r="K132" i="12"/>
  <c r="K158" i="12"/>
  <c r="K573" i="12"/>
  <c r="O601" i="12"/>
  <c r="I367" i="15"/>
  <c r="K367" i="15" s="1"/>
  <c r="K573" i="17"/>
  <c r="L98" i="18"/>
  <c r="O98" i="18" s="1"/>
  <c r="K108" i="18"/>
  <c r="K112" i="18"/>
  <c r="K435" i="18"/>
  <c r="O566" i="2"/>
  <c r="N68" i="3"/>
  <c r="P68" i="3" s="1"/>
  <c r="K83" i="3"/>
  <c r="K547" i="3"/>
  <c r="K86" i="4"/>
  <c r="K235" i="4"/>
  <c r="K265" i="4"/>
  <c r="O352" i="4"/>
  <c r="K397" i="4"/>
  <c r="K629" i="4"/>
  <c r="K189" i="5"/>
  <c r="K424" i="5"/>
  <c r="K428" i="5"/>
  <c r="K432" i="5"/>
  <c r="O580" i="7"/>
  <c r="K625" i="7"/>
  <c r="K82" i="8"/>
  <c r="K93" i="12"/>
  <c r="K108" i="12"/>
  <c r="N312" i="12"/>
  <c r="N310" i="12" s="1"/>
  <c r="K474" i="12"/>
  <c r="K482" i="12"/>
  <c r="M96" i="13"/>
  <c r="P96" i="13" s="1"/>
  <c r="K397" i="13"/>
  <c r="K422" i="13"/>
  <c r="K430" i="13"/>
  <c r="K435" i="13"/>
  <c r="P337" i="14"/>
  <c r="O354" i="14"/>
  <c r="K402" i="14"/>
  <c r="J671" i="14"/>
  <c r="K82" i="15"/>
  <c r="O347" i="15"/>
  <c r="O668" i="15"/>
  <c r="J671" i="15"/>
  <c r="K671" i="15" s="1"/>
  <c r="P74" i="16"/>
  <c r="P144" i="16"/>
  <c r="O553" i="17"/>
  <c r="K368" i="18"/>
  <c r="K372" i="18"/>
  <c r="K376" i="18"/>
  <c r="O380" i="18"/>
  <c r="K419" i="18"/>
  <c r="K431" i="18"/>
  <c r="I93" i="1"/>
  <c r="J107" i="1"/>
  <c r="J111" i="1"/>
  <c r="L145" i="1"/>
  <c r="J156" i="1"/>
  <c r="J163" i="1"/>
  <c r="J173" i="1"/>
  <c r="J184" i="1"/>
  <c r="J189" i="1"/>
  <c r="J200" i="1"/>
  <c r="J210" i="1"/>
  <c r="K328" i="3"/>
  <c r="J340" i="1"/>
  <c r="O566" i="5"/>
  <c r="K631" i="5"/>
  <c r="K635" i="5"/>
  <c r="L59" i="1"/>
  <c r="K85" i="6"/>
  <c r="O435" i="6"/>
  <c r="K629" i="6"/>
  <c r="K81" i="7"/>
  <c r="K349" i="7"/>
  <c r="N551" i="1"/>
  <c r="L58" i="1"/>
  <c r="L294" i="9"/>
  <c r="L292" i="9" s="1"/>
  <c r="K199" i="10"/>
  <c r="K593" i="10"/>
  <c r="M312" i="11"/>
  <c r="P312" i="11" s="1"/>
  <c r="K343" i="11"/>
  <c r="K635" i="11"/>
  <c r="K420" i="12"/>
  <c r="K428" i="12"/>
  <c r="K533" i="12"/>
  <c r="O564" i="12"/>
  <c r="O582" i="13"/>
  <c r="K629" i="13"/>
  <c r="K199" i="14"/>
  <c r="K449" i="14"/>
  <c r="O457" i="14"/>
  <c r="K580" i="14"/>
  <c r="K597" i="14"/>
  <c r="K622" i="17"/>
  <c r="K665" i="17"/>
  <c r="J543" i="1"/>
  <c r="J549" i="1"/>
  <c r="I564" i="1"/>
  <c r="I573" i="1"/>
  <c r="O597" i="2"/>
  <c r="L72" i="1"/>
  <c r="I80" i="1"/>
  <c r="O584" i="3"/>
  <c r="L122" i="4"/>
  <c r="O122" i="4" s="1"/>
  <c r="J479" i="1"/>
  <c r="J483" i="1"/>
  <c r="J487" i="1"/>
  <c r="J491" i="1"/>
  <c r="K110" i="6"/>
  <c r="L224" i="6"/>
  <c r="L222" i="6" s="1"/>
  <c r="L220" i="6" s="1"/>
  <c r="N312" i="6"/>
  <c r="N310" i="6" s="1"/>
  <c r="K377" i="6"/>
  <c r="L224" i="7"/>
  <c r="O535" i="7"/>
  <c r="K285" i="8"/>
  <c r="K340" i="8"/>
  <c r="K349" i="8"/>
  <c r="O352" i="8"/>
  <c r="O535" i="8"/>
  <c r="K185" i="11"/>
  <c r="K201" i="11"/>
  <c r="K229" i="11"/>
  <c r="K328" i="11"/>
  <c r="K349" i="11"/>
  <c r="O352" i="11"/>
  <c r="K564" i="11"/>
  <c r="K591" i="11"/>
  <c r="K595" i="11"/>
  <c r="O102" i="12"/>
  <c r="K109" i="12"/>
  <c r="K368" i="13"/>
  <c r="K402" i="13"/>
  <c r="O406" i="13"/>
  <c r="K423" i="13"/>
  <c r="K474" i="13"/>
  <c r="K482" i="13"/>
  <c r="O537" i="13"/>
  <c r="L98" i="15"/>
  <c r="O98" i="15" s="1"/>
  <c r="K349" i="15"/>
  <c r="O352" i="15"/>
  <c r="K547" i="15"/>
  <c r="N120" i="16"/>
  <c r="N118" i="16" s="1"/>
  <c r="N273" i="16"/>
  <c r="N271" i="16" s="1"/>
  <c r="K430" i="16"/>
  <c r="K547" i="16"/>
  <c r="K340" i="17"/>
  <c r="N34" i="17"/>
  <c r="N14" i="17" s="1"/>
  <c r="K629" i="17"/>
  <c r="K416" i="18"/>
  <c r="K633" i="18"/>
  <c r="J376" i="1"/>
  <c r="N380" i="1"/>
  <c r="N384" i="1"/>
  <c r="J392" i="1"/>
  <c r="J398" i="1"/>
  <c r="J402" i="1"/>
  <c r="N406" i="1"/>
  <c r="J415" i="1"/>
  <c r="J419" i="1"/>
  <c r="I427" i="1"/>
  <c r="J451" i="1"/>
  <c r="L47" i="1"/>
  <c r="J65" i="1"/>
  <c r="L71" i="1"/>
  <c r="J83" i="1"/>
  <c r="J87" i="1"/>
  <c r="J93" i="1"/>
  <c r="L99" i="1"/>
  <c r="I108" i="1"/>
  <c r="I112" i="1"/>
  <c r="L34" i="14"/>
  <c r="J323" i="1"/>
  <c r="K427" i="3"/>
  <c r="O435" i="3"/>
  <c r="K466" i="3"/>
  <c r="K213" i="4"/>
  <c r="O435" i="4"/>
  <c r="O439" i="4"/>
  <c r="K215" i="7"/>
  <c r="K464" i="9"/>
  <c r="K473" i="10"/>
  <c r="K158" i="11"/>
  <c r="K266" i="11"/>
  <c r="K380" i="11"/>
  <c r="K349" i="12"/>
  <c r="K421" i="12"/>
  <c r="K450" i="12"/>
  <c r="L45" i="13"/>
  <c r="O45" i="13" s="1"/>
  <c r="K350" i="13"/>
  <c r="L34" i="13"/>
  <c r="K499" i="13"/>
  <c r="K589" i="13"/>
  <c r="K111" i="14"/>
  <c r="K173" i="14"/>
  <c r="K345" i="15"/>
  <c r="O383" i="15"/>
  <c r="K422" i="15"/>
  <c r="K430" i="15"/>
  <c r="K435" i="15"/>
  <c r="O459" i="15"/>
  <c r="K497" i="16"/>
  <c r="O352" i="17"/>
  <c r="O551" i="17"/>
  <c r="O555" i="17"/>
  <c r="O661" i="17"/>
  <c r="K235" i="18"/>
  <c r="K396" i="18"/>
  <c r="K401" i="18"/>
  <c r="K425" i="18"/>
  <c r="K429" i="18"/>
  <c r="K482" i="2"/>
  <c r="J513" i="1"/>
  <c r="J521" i="1"/>
  <c r="J525" i="1"/>
  <c r="J529" i="1"/>
  <c r="J533" i="1"/>
  <c r="N536" i="1"/>
  <c r="J544" i="1"/>
  <c r="L564" i="1"/>
  <c r="L582" i="1"/>
  <c r="J88" i="1"/>
  <c r="I109" i="1"/>
  <c r="N126" i="1"/>
  <c r="J133" i="1"/>
  <c r="J159" i="1"/>
  <c r="J170" i="1"/>
  <c r="J176" i="1"/>
  <c r="J186" i="1"/>
  <c r="J197" i="1"/>
  <c r="L225" i="1"/>
  <c r="I249" i="1"/>
  <c r="N254" i="1"/>
  <c r="P254" i="1" s="1"/>
  <c r="J263" i="1"/>
  <c r="K631" i="4"/>
  <c r="K635" i="4"/>
  <c r="K133" i="5"/>
  <c r="O582" i="5"/>
  <c r="J651" i="5"/>
  <c r="J671" i="5"/>
  <c r="P45" i="6"/>
  <c r="N96" i="6"/>
  <c r="N94" i="6" s="1"/>
  <c r="K117" i="6"/>
  <c r="N120" i="6"/>
  <c r="N118" i="6" s="1"/>
  <c r="P118" i="6" s="1"/>
  <c r="K173" i="6"/>
  <c r="N273" i="6"/>
  <c r="P273" i="6" s="1"/>
  <c r="K340" i="6"/>
  <c r="K547" i="6"/>
  <c r="K86" i="7"/>
  <c r="K189" i="7"/>
  <c r="K200" i="7"/>
  <c r="K216" i="7"/>
  <c r="L254" i="7"/>
  <c r="L252" i="7" s="1"/>
  <c r="K398" i="7"/>
  <c r="K427" i="7"/>
  <c r="O406" i="8"/>
  <c r="K427" i="8"/>
  <c r="K431" i="8"/>
  <c r="O439" i="8"/>
  <c r="K474" i="8"/>
  <c r="K345" i="9"/>
  <c r="O349" i="9"/>
  <c r="K397" i="9"/>
  <c r="K430" i="9"/>
  <c r="O459" i="9"/>
  <c r="K465" i="9"/>
  <c r="K481" i="9"/>
  <c r="O535" i="9"/>
  <c r="K591" i="9"/>
  <c r="K87" i="10"/>
  <c r="O553" i="10"/>
  <c r="L70" i="11"/>
  <c r="O70" i="11" s="1"/>
  <c r="K80" i="11"/>
  <c r="K372" i="11"/>
  <c r="K376" i="11"/>
  <c r="K419" i="11"/>
  <c r="K423" i="11"/>
  <c r="K497" i="11"/>
  <c r="N292" i="17"/>
  <c r="N290" i="17" s="1"/>
  <c r="O601" i="17"/>
  <c r="K625" i="17"/>
  <c r="K83" i="18"/>
  <c r="K87" i="18"/>
  <c r="K547" i="18"/>
  <c r="K650" i="18"/>
  <c r="J324" i="1"/>
  <c r="I343" i="1"/>
  <c r="I432" i="1"/>
  <c r="J453" i="1"/>
  <c r="L457" i="1"/>
  <c r="J474" i="1"/>
  <c r="J478" i="1"/>
  <c r="J482" i="1"/>
  <c r="J486" i="1"/>
  <c r="K498" i="3"/>
  <c r="K620" i="3"/>
  <c r="K624" i="3"/>
  <c r="J651" i="3"/>
  <c r="O49" i="4"/>
  <c r="L294" i="4"/>
  <c r="O294" i="4" s="1"/>
  <c r="O404" i="4"/>
  <c r="K449" i="4"/>
  <c r="K628" i="4"/>
  <c r="K597" i="7"/>
  <c r="N292" i="10"/>
  <c r="N290" i="10" s="1"/>
  <c r="O601" i="13"/>
  <c r="L70" i="14"/>
  <c r="L68" i="14" s="1"/>
  <c r="O68" i="14" s="1"/>
  <c r="L122" i="14"/>
  <c r="K628" i="14"/>
  <c r="N252" i="15"/>
  <c r="N250" i="15" s="1"/>
  <c r="K381" i="16"/>
  <c r="O457" i="16"/>
  <c r="I64" i="1"/>
  <c r="I84" i="1"/>
  <c r="I138" i="1"/>
  <c r="I339" i="1"/>
  <c r="K339" i="1" s="1"/>
  <c r="L352" i="1"/>
  <c r="I510" i="1"/>
  <c r="K510" i="1" s="1"/>
  <c r="L566" i="1"/>
  <c r="J651" i="2"/>
  <c r="L49" i="1"/>
  <c r="L347" i="1"/>
  <c r="I428" i="1"/>
  <c r="I490" i="1"/>
  <c r="K490" i="1" s="1"/>
  <c r="I561" i="1"/>
  <c r="I650" i="1"/>
  <c r="K381" i="2"/>
  <c r="L294" i="3"/>
  <c r="O294" i="3" s="1"/>
  <c r="K267" i="4"/>
  <c r="K369" i="4"/>
  <c r="I367" i="4"/>
  <c r="K367" i="4" s="1"/>
  <c r="M122" i="1"/>
  <c r="I349" i="1"/>
  <c r="I373" i="1"/>
  <c r="K373" i="1" s="1"/>
  <c r="I513" i="1"/>
  <c r="K513" i="1" s="1"/>
  <c r="I577" i="1"/>
  <c r="K577" i="1" s="1"/>
  <c r="J233" i="1"/>
  <c r="J246" i="1"/>
  <c r="J261" i="1"/>
  <c r="L277" i="1"/>
  <c r="M292" i="2"/>
  <c r="P292" i="2" s="1"/>
  <c r="L333" i="2"/>
  <c r="O333" i="2" s="1"/>
  <c r="K631" i="2"/>
  <c r="K635" i="2"/>
  <c r="N45" i="1"/>
  <c r="K108" i="3"/>
  <c r="K112" i="3"/>
  <c r="I265" i="1"/>
  <c r="I270" i="1"/>
  <c r="J284" i="1"/>
  <c r="N605" i="1"/>
  <c r="J612" i="1"/>
  <c r="K612" i="1" s="1"/>
  <c r="J616" i="1"/>
  <c r="J671" i="3"/>
  <c r="K199" i="4"/>
  <c r="N31" i="4"/>
  <c r="N29" i="4" s="1"/>
  <c r="M275" i="1"/>
  <c r="I476" i="1"/>
  <c r="K476" i="1" s="1"/>
  <c r="L555" i="1"/>
  <c r="I578" i="1"/>
  <c r="K578" i="1" s="1"/>
  <c r="L23" i="2"/>
  <c r="O23" i="2" s="1"/>
  <c r="K341" i="2"/>
  <c r="I367" i="2"/>
  <c r="K367" i="2" s="1"/>
  <c r="K397" i="2"/>
  <c r="O401" i="2"/>
  <c r="K418" i="2"/>
  <c r="N584" i="1"/>
  <c r="L45" i="3"/>
  <c r="O45" i="3" s="1"/>
  <c r="K81" i="3"/>
  <c r="K88" i="3"/>
  <c r="K229" i="3"/>
  <c r="K340" i="3"/>
  <c r="L437" i="1"/>
  <c r="O437" i="1" s="1"/>
  <c r="N442" i="1"/>
  <c r="I450" i="1"/>
  <c r="K580" i="3"/>
  <c r="K589" i="3"/>
  <c r="J377" i="1"/>
  <c r="J381" i="1"/>
  <c r="I216" i="1"/>
  <c r="J671" i="2"/>
  <c r="J429" i="1"/>
  <c r="M120" i="4"/>
  <c r="P120" i="4" s="1"/>
  <c r="P122" i="4"/>
  <c r="N558" i="1"/>
  <c r="N567" i="1"/>
  <c r="J573" i="1"/>
  <c r="N34" i="5"/>
  <c r="N14" i="5" s="1"/>
  <c r="L34" i="5"/>
  <c r="M45" i="1"/>
  <c r="I87" i="1"/>
  <c r="L102" i="1"/>
  <c r="I113" i="1"/>
  <c r="I176" i="1"/>
  <c r="I186" i="1"/>
  <c r="I369" i="1"/>
  <c r="K369" i="1" s="1"/>
  <c r="N68" i="2"/>
  <c r="N66" i="2" s="1"/>
  <c r="K189" i="2"/>
  <c r="N292" i="2"/>
  <c r="N290" i="2" s="1"/>
  <c r="O380" i="2"/>
  <c r="K398" i="2"/>
  <c r="K451" i="2"/>
  <c r="N587" i="1"/>
  <c r="I149" i="1"/>
  <c r="I213" i="1"/>
  <c r="L228" i="1"/>
  <c r="O228" i="1" s="1"/>
  <c r="I370" i="1"/>
  <c r="I467" i="1"/>
  <c r="K467" i="1" s="1"/>
  <c r="I494" i="1"/>
  <c r="K494" i="1" s="1"/>
  <c r="I579" i="1"/>
  <c r="K579" i="1" s="1"/>
  <c r="L144" i="2"/>
  <c r="L142" i="2" s="1"/>
  <c r="K229" i="2"/>
  <c r="L294" i="2"/>
  <c r="O294" i="2" s="1"/>
  <c r="K423" i="2"/>
  <c r="O435" i="2"/>
  <c r="O555" i="2"/>
  <c r="K110" i="3"/>
  <c r="K199" i="3"/>
  <c r="N353" i="1"/>
  <c r="J361" i="1"/>
  <c r="I368" i="1"/>
  <c r="I372" i="1"/>
  <c r="I376" i="1"/>
  <c r="J561" i="1"/>
  <c r="N572" i="1"/>
  <c r="J577" i="1"/>
  <c r="L146" i="1"/>
  <c r="I616" i="1"/>
  <c r="K417" i="3"/>
  <c r="K421" i="3"/>
  <c r="O457" i="3"/>
  <c r="J467" i="1"/>
  <c r="J490" i="1"/>
  <c r="J494" i="1"/>
  <c r="O564" i="3"/>
  <c r="O568" i="3"/>
  <c r="I629" i="1"/>
  <c r="K629" i="1" s="1"/>
  <c r="J632" i="1"/>
  <c r="J649" i="1"/>
  <c r="K112" i="4"/>
  <c r="K185" i="4"/>
  <c r="K340" i="4"/>
  <c r="I518" i="1"/>
  <c r="I522" i="1"/>
  <c r="I526" i="1"/>
  <c r="I530" i="1"/>
  <c r="L533" i="1"/>
  <c r="L537" i="1"/>
  <c r="J545" i="1"/>
  <c r="J550" i="1"/>
  <c r="J628" i="1"/>
  <c r="N96" i="5"/>
  <c r="N94" i="5" s="1"/>
  <c r="N120" i="5"/>
  <c r="N118" i="5" s="1"/>
  <c r="L144" i="5"/>
  <c r="L142" i="5" s="1"/>
  <c r="N355" i="1"/>
  <c r="J364" i="1"/>
  <c r="J369" i="1"/>
  <c r="J373" i="1"/>
  <c r="O435" i="5"/>
  <c r="O439" i="5"/>
  <c r="K113" i="6"/>
  <c r="K149" i="6"/>
  <c r="K270" i="6"/>
  <c r="K401" i="6"/>
  <c r="K429" i="6"/>
  <c r="K450" i="6"/>
  <c r="N55" i="7"/>
  <c r="N53" i="7" s="1"/>
  <c r="K111" i="7"/>
  <c r="L122" i="7"/>
  <c r="O122" i="7" s="1"/>
  <c r="K173" i="7"/>
  <c r="L294" i="7"/>
  <c r="O294" i="7" s="1"/>
  <c r="L314" i="7"/>
  <c r="O314" i="7" s="1"/>
  <c r="K350" i="7"/>
  <c r="O354" i="7"/>
  <c r="K376" i="7"/>
  <c r="N31" i="7"/>
  <c r="N29" i="7" s="1"/>
  <c r="J671" i="7"/>
  <c r="N96" i="8"/>
  <c r="N94" i="8" s="1"/>
  <c r="K109" i="8"/>
  <c r="N33" i="8"/>
  <c r="N13" i="8" s="1"/>
  <c r="K368" i="8"/>
  <c r="O601" i="8"/>
  <c r="K621" i="8"/>
  <c r="N68" i="9"/>
  <c r="N66" i="9" s="1"/>
  <c r="L224" i="9"/>
  <c r="O224" i="9" s="1"/>
  <c r="K368" i="9"/>
  <c r="K372" i="9"/>
  <c r="O380" i="9"/>
  <c r="K419" i="9"/>
  <c r="K423" i="9"/>
  <c r="K427" i="9"/>
  <c r="N33" i="11"/>
  <c r="N13" i="11" s="1"/>
  <c r="K630" i="12"/>
  <c r="K634" i="12"/>
  <c r="O385" i="13"/>
  <c r="N252" i="17"/>
  <c r="N250" i="17" s="1"/>
  <c r="K328" i="5"/>
  <c r="L334" i="1"/>
  <c r="K396" i="5"/>
  <c r="N33" i="6"/>
  <c r="N13" i="6" s="1"/>
  <c r="K465" i="7"/>
  <c r="L224" i="8"/>
  <c r="L222" i="8" s="1"/>
  <c r="L220" i="8" s="1"/>
  <c r="L57" i="9"/>
  <c r="O57" i="9" s="1"/>
  <c r="K551" i="10"/>
  <c r="L294" i="11"/>
  <c r="O294" i="11" s="1"/>
  <c r="O580" i="14"/>
  <c r="L26" i="16"/>
  <c r="L16" i="16" s="1"/>
  <c r="O354" i="18"/>
  <c r="N34" i="18"/>
  <c r="N14" i="18" s="1"/>
  <c r="L380" i="1"/>
  <c r="N389" i="1"/>
  <c r="J397" i="1"/>
  <c r="N405" i="1"/>
  <c r="J413" i="1"/>
  <c r="K451" i="3"/>
  <c r="J597" i="1"/>
  <c r="J676" i="1"/>
  <c r="K219" i="4"/>
  <c r="J341" i="1"/>
  <c r="J345" i="1"/>
  <c r="K401" i="4"/>
  <c r="J495" i="1"/>
  <c r="J499" i="1"/>
  <c r="J503" i="1"/>
  <c r="O555" i="4"/>
  <c r="K597" i="4"/>
  <c r="K634" i="4"/>
  <c r="O102" i="5"/>
  <c r="K109" i="5"/>
  <c r="P224" i="5"/>
  <c r="N279" i="1"/>
  <c r="J287" i="1"/>
  <c r="M294" i="1"/>
  <c r="J302" i="1"/>
  <c r="J322" i="1"/>
  <c r="K397" i="5"/>
  <c r="O401" i="5"/>
  <c r="K497" i="5"/>
  <c r="O580" i="5"/>
  <c r="K634" i="5"/>
  <c r="L45" i="6"/>
  <c r="O45" i="6" s="1"/>
  <c r="P98" i="6"/>
  <c r="K200" i="6"/>
  <c r="K249" i="6"/>
  <c r="O354" i="6"/>
  <c r="O380" i="6"/>
  <c r="K398" i="6"/>
  <c r="K402" i="6"/>
  <c r="K464" i="6"/>
  <c r="K564" i="6"/>
  <c r="O102" i="7"/>
  <c r="N120" i="7"/>
  <c r="N118" i="7" s="1"/>
  <c r="K158" i="7"/>
  <c r="O439" i="7"/>
  <c r="K466" i="7"/>
  <c r="K564" i="7"/>
  <c r="K573" i="7"/>
  <c r="K591" i="7"/>
  <c r="K595" i="7"/>
  <c r="K64" i="8"/>
  <c r="P98" i="8"/>
  <c r="K111" i="8"/>
  <c r="K173" i="8"/>
  <c r="O385" i="8"/>
  <c r="K420" i="8"/>
  <c r="K428" i="8"/>
  <c r="K449" i="8"/>
  <c r="K628" i="8"/>
  <c r="L98" i="9"/>
  <c r="O98" i="9" s="1"/>
  <c r="L144" i="9"/>
  <c r="O144" i="9" s="1"/>
  <c r="K173" i="9"/>
  <c r="K200" i="9"/>
  <c r="K235" i="9"/>
  <c r="K343" i="9"/>
  <c r="O347" i="9"/>
  <c r="K416" i="9"/>
  <c r="O404" i="10"/>
  <c r="K421" i="10"/>
  <c r="K270" i="13"/>
  <c r="O564" i="13"/>
  <c r="O455" i="14"/>
  <c r="K465" i="14"/>
  <c r="K375" i="15"/>
  <c r="M292" i="17"/>
  <c r="P292" i="17" s="1"/>
  <c r="P294" i="17"/>
  <c r="I474" i="1"/>
  <c r="J677" i="1"/>
  <c r="L32" i="7"/>
  <c r="L30" i="7" s="1"/>
  <c r="J651" i="7"/>
  <c r="K421" i="9"/>
  <c r="K450" i="9"/>
  <c r="O584" i="9"/>
  <c r="O597" i="9"/>
  <c r="K133" i="12"/>
  <c r="K498" i="12"/>
  <c r="K423" i="3"/>
  <c r="J512" i="1"/>
  <c r="J516" i="1"/>
  <c r="J520" i="1"/>
  <c r="J524" i="1"/>
  <c r="J528" i="1"/>
  <c r="J532" i="1"/>
  <c r="N541" i="1"/>
  <c r="J656" i="1"/>
  <c r="J662" i="1"/>
  <c r="J667" i="1"/>
  <c r="J249" i="1"/>
  <c r="N294" i="1"/>
  <c r="J303" i="1"/>
  <c r="J309" i="1"/>
  <c r="O383" i="4"/>
  <c r="N461" i="1"/>
  <c r="J466" i="1"/>
  <c r="J470" i="1"/>
  <c r="O566" i="4"/>
  <c r="L584" i="1"/>
  <c r="L32" i="5"/>
  <c r="L30" i="5" s="1"/>
  <c r="K199" i="5"/>
  <c r="L314" i="5"/>
  <c r="O314" i="5" s="1"/>
  <c r="K482" i="5"/>
  <c r="O564" i="5"/>
  <c r="N55" i="6"/>
  <c r="P55" i="6" s="1"/>
  <c r="L70" i="6"/>
  <c r="O70" i="6" s="1"/>
  <c r="K80" i="6"/>
  <c r="K108" i="6"/>
  <c r="L144" i="6"/>
  <c r="K264" i="6"/>
  <c r="K381" i="6"/>
  <c r="N34" i="6"/>
  <c r="N14" i="6" s="1"/>
  <c r="M22" i="7"/>
  <c r="M12" i="7" s="1"/>
  <c r="K110" i="7"/>
  <c r="N252" i="7"/>
  <c r="N250" i="7" s="1"/>
  <c r="K474" i="7"/>
  <c r="K498" i="7"/>
  <c r="K623" i="7"/>
  <c r="K589" i="8"/>
  <c r="K340" i="9"/>
  <c r="K396" i="9"/>
  <c r="N120" i="13"/>
  <c r="N118" i="13" s="1"/>
  <c r="N331" i="16"/>
  <c r="N329" i="16" s="1"/>
  <c r="K369" i="16"/>
  <c r="I367" i="16"/>
  <c r="K367" i="16" s="1"/>
  <c r="K424" i="3"/>
  <c r="J501" i="1"/>
  <c r="J505" i="1"/>
  <c r="K595" i="3"/>
  <c r="L45" i="4"/>
  <c r="O45" i="4" s="1"/>
  <c r="K216" i="4"/>
  <c r="K376" i="4"/>
  <c r="I402" i="1"/>
  <c r="J114" i="1"/>
  <c r="J129" i="1"/>
  <c r="J135" i="1"/>
  <c r="M144" i="1"/>
  <c r="O455" i="5"/>
  <c r="O459" i="5"/>
  <c r="O537" i="5"/>
  <c r="K613" i="5"/>
  <c r="L57" i="6"/>
  <c r="O57" i="6" s="1"/>
  <c r="K88" i="6"/>
  <c r="J283" i="1"/>
  <c r="O347" i="6"/>
  <c r="K449" i="6"/>
  <c r="K482" i="6"/>
  <c r="K498" i="6"/>
  <c r="O537" i="6"/>
  <c r="L31" i="7"/>
  <c r="O31" i="7" s="1"/>
  <c r="J267" i="1"/>
  <c r="L333" i="7"/>
  <c r="O333" i="7" s="1"/>
  <c r="K375" i="7"/>
  <c r="K380" i="7"/>
  <c r="O383" i="7"/>
  <c r="K397" i="7"/>
  <c r="K80" i="8"/>
  <c r="L122" i="8"/>
  <c r="L120" i="8" s="1"/>
  <c r="K158" i="8"/>
  <c r="K328" i="8"/>
  <c r="O584" i="8"/>
  <c r="K633" i="8"/>
  <c r="J671" i="8"/>
  <c r="K164" i="9"/>
  <c r="L333" i="9"/>
  <c r="L331" i="9" s="1"/>
  <c r="K435" i="9"/>
  <c r="K564" i="9"/>
  <c r="K573" i="9"/>
  <c r="P98" i="10"/>
  <c r="M96" i="10"/>
  <c r="P96" i="10" s="1"/>
  <c r="O455" i="11"/>
  <c r="K425" i="12"/>
  <c r="K429" i="12"/>
  <c r="K455" i="12"/>
  <c r="N68" i="13"/>
  <c r="N66" i="13" s="1"/>
  <c r="N43" i="14"/>
  <c r="N41" i="14" s="1"/>
  <c r="K109" i="14"/>
  <c r="M96" i="15"/>
  <c r="P96" i="15" s="1"/>
  <c r="P98" i="15"/>
  <c r="O599" i="15"/>
  <c r="M43" i="16"/>
  <c r="M41" i="16" s="1"/>
  <c r="P70" i="18"/>
  <c r="L34" i="18"/>
  <c r="O568" i="9"/>
  <c r="K628" i="9"/>
  <c r="L294" i="10"/>
  <c r="O294" i="10" s="1"/>
  <c r="L333" i="10"/>
  <c r="O333" i="10" s="1"/>
  <c r="K341" i="10"/>
  <c r="K345" i="10"/>
  <c r="K418" i="10"/>
  <c r="K422" i="10"/>
  <c r="K499" i="10"/>
  <c r="K173" i="11"/>
  <c r="K189" i="11"/>
  <c r="N331" i="12"/>
  <c r="N329" i="12" s="1"/>
  <c r="K376" i="12"/>
  <c r="N55" i="13"/>
  <c r="N53" i="13" s="1"/>
  <c r="K158" i="13"/>
  <c r="P275" i="13"/>
  <c r="K421" i="13"/>
  <c r="K425" i="13"/>
  <c r="K450" i="13"/>
  <c r="K455" i="13"/>
  <c r="K547" i="13"/>
  <c r="L314" i="14"/>
  <c r="O314" i="14" s="1"/>
  <c r="K431" i="14"/>
  <c r="O435" i="14"/>
  <c r="K474" i="14"/>
  <c r="K482" i="14"/>
  <c r="K497" i="14"/>
  <c r="N31" i="14"/>
  <c r="N29" i="14" s="1"/>
  <c r="K619" i="14"/>
  <c r="L144" i="15"/>
  <c r="O144" i="15" s="1"/>
  <c r="L294" i="15"/>
  <c r="O294" i="15" s="1"/>
  <c r="K376" i="15"/>
  <c r="O380" i="15"/>
  <c r="K630" i="15"/>
  <c r="K189" i="16"/>
  <c r="K343" i="16"/>
  <c r="K416" i="16"/>
  <c r="K449" i="16"/>
  <c r="N32" i="16"/>
  <c r="N30" i="16" s="1"/>
  <c r="O597" i="16"/>
  <c r="K613" i="16"/>
  <c r="K630" i="16"/>
  <c r="K368" i="17"/>
  <c r="L57" i="18"/>
  <c r="O57" i="18" s="1"/>
  <c r="L70" i="18"/>
  <c r="O70" i="18" s="1"/>
  <c r="K80" i="18"/>
  <c r="L333" i="18"/>
  <c r="L331" i="18" s="1"/>
  <c r="L329" i="18" s="1"/>
  <c r="O533" i="9"/>
  <c r="O651" i="9"/>
  <c r="O668" i="9"/>
  <c r="O455" i="10"/>
  <c r="O459" i="10"/>
  <c r="K465" i="10"/>
  <c r="K265" i="11"/>
  <c r="K428" i="11"/>
  <c r="K466" i="11"/>
  <c r="K533" i="11"/>
  <c r="O347" i="12"/>
  <c r="O354" i="12"/>
  <c r="J671" i="12"/>
  <c r="K341" i="13"/>
  <c r="O349" i="13"/>
  <c r="K580" i="13"/>
  <c r="K593" i="13"/>
  <c r="K229" i="14"/>
  <c r="L294" i="14"/>
  <c r="O294" i="14" s="1"/>
  <c r="O568" i="14"/>
  <c r="L122" i="15"/>
  <c r="L120" i="15" s="1"/>
  <c r="K132" i="15"/>
  <c r="O439" i="15"/>
  <c r="K466" i="15"/>
  <c r="K474" i="15"/>
  <c r="K533" i="15"/>
  <c r="L144" i="16"/>
  <c r="L142" i="16" s="1"/>
  <c r="K340" i="16"/>
  <c r="K349" i="16"/>
  <c r="K401" i="16"/>
  <c r="O404" i="16"/>
  <c r="K417" i="16"/>
  <c r="K421" i="16"/>
  <c r="K425" i="16"/>
  <c r="K498" i="16"/>
  <c r="K564" i="16"/>
  <c r="K573" i="16"/>
  <c r="K591" i="16"/>
  <c r="K595" i="16"/>
  <c r="N222" i="17"/>
  <c r="N220" i="17" s="1"/>
  <c r="K265" i="17"/>
  <c r="K341" i="17"/>
  <c r="K349" i="17"/>
  <c r="O566" i="17"/>
  <c r="K650" i="17"/>
  <c r="O665" i="17"/>
  <c r="K164" i="18"/>
  <c r="K189" i="18"/>
  <c r="K200" i="18"/>
  <c r="K267" i="18"/>
  <c r="K422" i="18"/>
  <c r="K426" i="18"/>
  <c r="K499" i="18"/>
  <c r="O582" i="18"/>
  <c r="K665" i="18"/>
  <c r="O668" i="18"/>
  <c r="K138" i="10"/>
  <c r="L144" i="10"/>
  <c r="L142" i="10" s="1"/>
  <c r="L140" i="10" s="1"/>
  <c r="K189" i="10"/>
  <c r="K200" i="10"/>
  <c r="N222" i="10"/>
  <c r="N220" i="10" s="1"/>
  <c r="O380" i="10"/>
  <c r="K431" i="10"/>
  <c r="O435" i="10"/>
  <c r="N96" i="11"/>
  <c r="N94" i="11" s="1"/>
  <c r="K117" i="11"/>
  <c r="K421" i="11"/>
  <c r="K429" i="11"/>
  <c r="O537" i="11"/>
  <c r="K628" i="11"/>
  <c r="N96" i="12"/>
  <c r="N94" i="12" s="1"/>
  <c r="N120" i="12"/>
  <c r="P120" i="12" s="1"/>
  <c r="K235" i="12"/>
  <c r="K270" i="12"/>
  <c r="K547" i="12"/>
  <c r="N312" i="13"/>
  <c r="N310" i="13" s="1"/>
  <c r="K376" i="13"/>
  <c r="O580" i="13"/>
  <c r="L23" i="14"/>
  <c r="O23" i="14" s="1"/>
  <c r="K428" i="14"/>
  <c r="K560" i="14"/>
  <c r="P57" i="15"/>
  <c r="K158" i="15"/>
  <c r="K213" i="15"/>
  <c r="K219" i="15"/>
  <c r="K340" i="15"/>
  <c r="N31" i="15"/>
  <c r="K370" i="15"/>
  <c r="O385" i="15"/>
  <c r="K449" i="15"/>
  <c r="K564" i="15"/>
  <c r="O597" i="15"/>
  <c r="O601" i="15"/>
  <c r="O650" i="15"/>
  <c r="K663" i="15"/>
  <c r="K668" i="15"/>
  <c r="L275" i="16"/>
  <c r="O275" i="16" s="1"/>
  <c r="K285" i="16"/>
  <c r="O383" i="16"/>
  <c r="K164" i="17"/>
  <c r="K185" i="17"/>
  <c r="K424" i="17"/>
  <c r="O597" i="17"/>
  <c r="N96" i="18"/>
  <c r="N94" i="18" s="1"/>
  <c r="N31" i="18"/>
  <c r="N29" i="18" s="1"/>
  <c r="J671" i="10"/>
  <c r="L26" i="11"/>
  <c r="L16" i="11" s="1"/>
  <c r="J671" i="13"/>
  <c r="K133" i="15"/>
  <c r="K397" i="16"/>
  <c r="K499" i="16"/>
  <c r="K628" i="16"/>
  <c r="K614" i="17"/>
  <c r="K229" i="18"/>
  <c r="O535" i="18"/>
  <c r="O566" i="18"/>
  <c r="O580" i="18"/>
  <c r="K630" i="9"/>
  <c r="K81" i="10"/>
  <c r="P333" i="10"/>
  <c r="K420" i="10"/>
  <c r="K498" i="10"/>
  <c r="O533" i="10"/>
  <c r="O601" i="10"/>
  <c r="K634" i="10"/>
  <c r="K88" i="11"/>
  <c r="L98" i="11"/>
  <c r="O98" i="11" s="1"/>
  <c r="N292" i="11"/>
  <c r="K345" i="11"/>
  <c r="K547" i="11"/>
  <c r="O566" i="11"/>
  <c r="K589" i="11"/>
  <c r="K219" i="12"/>
  <c r="K341" i="12"/>
  <c r="O352" i="12"/>
  <c r="K432" i="12"/>
  <c r="O566" i="12"/>
  <c r="K665" i="12"/>
  <c r="K200" i="13"/>
  <c r="I367" i="14"/>
  <c r="K367" i="14" s="1"/>
  <c r="K620" i="14"/>
  <c r="K81" i="15"/>
  <c r="K199" i="15"/>
  <c r="O404" i="15"/>
  <c r="K665" i="15"/>
  <c r="N55" i="16"/>
  <c r="N53" i="16" s="1"/>
  <c r="L70" i="16"/>
  <c r="O70" i="16" s="1"/>
  <c r="K80" i="16"/>
  <c r="K84" i="16"/>
  <c r="K149" i="16"/>
  <c r="K219" i="16"/>
  <c r="N222" i="16"/>
  <c r="N220" i="16" s="1"/>
  <c r="K350" i="16"/>
  <c r="O354" i="16"/>
  <c r="K368" i="16"/>
  <c r="K423" i="16"/>
  <c r="K427" i="16"/>
  <c r="O439" i="16"/>
  <c r="K466" i="16"/>
  <c r="K593" i="16"/>
  <c r="N142" i="17"/>
  <c r="N140" i="17" s="1"/>
  <c r="K267" i="17"/>
  <c r="K350" i="17"/>
  <c r="K397" i="17"/>
  <c r="K551" i="17"/>
  <c r="K560" i="17"/>
  <c r="L45" i="18"/>
  <c r="O45" i="18" s="1"/>
  <c r="K65" i="18"/>
  <c r="K219" i="18"/>
  <c r="K270" i="18"/>
  <c r="P275" i="18"/>
  <c r="K432" i="18"/>
  <c r="K573" i="18"/>
  <c r="P224" i="18"/>
  <c r="K328" i="18"/>
  <c r="K375" i="18"/>
  <c r="O383" i="18"/>
  <c r="K397" i="18"/>
  <c r="O401" i="18"/>
  <c r="K417" i="18"/>
  <c r="K482" i="18"/>
  <c r="K533" i="18"/>
  <c r="K266" i="2"/>
  <c r="I266" i="1"/>
  <c r="O436" i="6"/>
  <c r="L31" i="6"/>
  <c r="L29" i="6" s="1"/>
  <c r="O29" i="6" s="1"/>
  <c r="O353" i="2"/>
  <c r="L353" i="1"/>
  <c r="L33" i="2"/>
  <c r="O33" i="2" s="1"/>
  <c r="L34" i="2"/>
  <c r="L568" i="1"/>
  <c r="K575" i="2"/>
  <c r="I575" i="1"/>
  <c r="K575" i="1" s="1"/>
  <c r="O581" i="2"/>
  <c r="L581" i="1"/>
  <c r="O581" i="1" s="1"/>
  <c r="K514" i="4"/>
  <c r="I514" i="1"/>
  <c r="K514" i="1" s="1"/>
  <c r="N32" i="4"/>
  <c r="N30" i="4" s="1"/>
  <c r="N553" i="1"/>
  <c r="K632" i="4"/>
  <c r="I632" i="1"/>
  <c r="I649" i="1"/>
  <c r="K649" i="4"/>
  <c r="K499" i="5"/>
  <c r="I499" i="1"/>
  <c r="K503" i="5"/>
  <c r="I503" i="1"/>
  <c r="K503" i="1" s="1"/>
  <c r="O601" i="2"/>
  <c r="L601" i="1"/>
  <c r="N273" i="3"/>
  <c r="N271" i="3" s="1"/>
  <c r="N275" i="1"/>
  <c r="L258" i="1"/>
  <c r="O258" i="1" s="1"/>
  <c r="I502" i="1"/>
  <c r="K502" i="1" s="1"/>
  <c r="M142" i="2"/>
  <c r="M140" i="2" s="1"/>
  <c r="M22" i="2"/>
  <c r="M20" i="2" s="1"/>
  <c r="O554" i="2"/>
  <c r="L554" i="1"/>
  <c r="O554" i="1" s="1"/>
  <c r="K455" i="3"/>
  <c r="I455" i="1"/>
  <c r="O458" i="3"/>
  <c r="L458" i="1"/>
  <c r="O458" i="1" s="1"/>
  <c r="K464" i="3"/>
  <c r="I464" i="1"/>
  <c r="K621" i="4"/>
  <c r="I620" i="1"/>
  <c r="K623" i="4"/>
  <c r="K344" i="5"/>
  <c r="I344" i="1"/>
  <c r="K344" i="1" s="1"/>
  <c r="O351" i="5"/>
  <c r="L31" i="5"/>
  <c r="L11" i="5" s="1"/>
  <c r="L351" i="1"/>
  <c r="K346" i="2"/>
  <c r="I346" i="1"/>
  <c r="K346" i="1" s="1"/>
  <c r="N34" i="2"/>
  <c r="N14" i="2" s="1"/>
  <c r="N537" i="1"/>
  <c r="I426" i="1"/>
  <c r="J434" i="1"/>
  <c r="K597" i="3"/>
  <c r="K507" i="4"/>
  <c r="I507" i="1"/>
  <c r="K507" i="1" s="1"/>
  <c r="I511" i="1"/>
  <c r="K511" i="1" s="1"/>
  <c r="K511" i="4"/>
  <c r="O384" i="3"/>
  <c r="L384" i="1"/>
  <c r="O384" i="1" s="1"/>
  <c r="O401" i="3"/>
  <c r="N401" i="1"/>
  <c r="K418" i="3"/>
  <c r="J418" i="1"/>
  <c r="K418" i="1" s="1"/>
  <c r="K422" i="3"/>
  <c r="J422" i="1"/>
  <c r="L148" i="1"/>
  <c r="L123" i="1"/>
  <c r="L436" i="1"/>
  <c r="O436" i="1" s="1"/>
  <c r="O318" i="2"/>
  <c r="L318" i="1"/>
  <c r="O318" i="1" s="1"/>
  <c r="N312" i="3"/>
  <c r="N310" i="3" s="1"/>
  <c r="N314" i="1"/>
  <c r="O337" i="3"/>
  <c r="L337" i="1"/>
  <c r="M337" i="1" s="1"/>
  <c r="K342" i="3"/>
  <c r="I342" i="1"/>
  <c r="K342" i="1" s="1"/>
  <c r="I350" i="1"/>
  <c r="K350" i="3"/>
  <c r="N555" i="1"/>
  <c r="N34" i="3"/>
  <c r="O580" i="3"/>
  <c r="N580" i="1"/>
  <c r="K590" i="3"/>
  <c r="I590" i="1"/>
  <c r="K590" i="1" s="1"/>
  <c r="K594" i="3"/>
  <c r="I594" i="1"/>
  <c r="K594" i="1" s="1"/>
  <c r="I671" i="1"/>
  <c r="K671" i="3"/>
  <c r="K309" i="4"/>
  <c r="K478" i="4"/>
  <c r="I478" i="1"/>
  <c r="K478" i="1" s="1"/>
  <c r="K481" i="4"/>
  <c r="I481" i="1"/>
  <c r="K488" i="4"/>
  <c r="I488" i="1"/>
  <c r="K488" i="1" s="1"/>
  <c r="I492" i="1"/>
  <c r="K492" i="1" s="1"/>
  <c r="K492" i="4"/>
  <c r="K309" i="5"/>
  <c r="I309" i="1"/>
  <c r="I132" i="1"/>
  <c r="I498" i="1"/>
  <c r="O298" i="2"/>
  <c r="L298" i="1"/>
  <c r="O298" i="1" s="1"/>
  <c r="K306" i="2"/>
  <c r="I306" i="1"/>
  <c r="K306" i="1" s="1"/>
  <c r="K489" i="2"/>
  <c r="I489" i="1"/>
  <c r="K489" i="1" s="1"/>
  <c r="K493" i="2"/>
  <c r="I493" i="1"/>
  <c r="K493" i="1" s="1"/>
  <c r="K648" i="2"/>
  <c r="I648" i="1"/>
  <c r="O651" i="2"/>
  <c r="L651" i="1"/>
  <c r="K665" i="2"/>
  <c r="I665" i="1"/>
  <c r="K665" i="1" s="1"/>
  <c r="O668" i="2"/>
  <c r="L668" i="1"/>
  <c r="K509" i="3"/>
  <c r="I509" i="1"/>
  <c r="K509" i="1" s="1"/>
  <c r="O535" i="3"/>
  <c r="N32" i="3"/>
  <c r="N30" i="3" s="1"/>
  <c r="N535" i="1"/>
  <c r="L552" i="1"/>
  <c r="O552" i="1" s="1"/>
  <c r="O552" i="3"/>
  <c r="L31" i="3"/>
  <c r="L29" i="3" s="1"/>
  <c r="O29" i="3" s="1"/>
  <c r="O437" i="4"/>
  <c r="L32" i="4"/>
  <c r="L30" i="4" s="1"/>
  <c r="O580" i="4"/>
  <c r="L580" i="1"/>
  <c r="P254" i="5"/>
  <c r="M252" i="5"/>
  <c r="M250" i="5" s="1"/>
  <c r="P250" i="5" s="1"/>
  <c r="K285" i="2"/>
  <c r="I285" i="1"/>
  <c r="O382" i="2"/>
  <c r="L382" i="1"/>
  <c r="O382" i="1" s="1"/>
  <c r="L31" i="2"/>
  <c r="L29" i="2" s="1"/>
  <c r="O29" i="2" s="1"/>
  <c r="K396" i="2"/>
  <c r="I396" i="1"/>
  <c r="L32" i="2"/>
  <c r="L30" i="2" s="1"/>
  <c r="L404" i="1"/>
  <c r="K417" i="2"/>
  <c r="I417" i="1"/>
  <c r="N31" i="2"/>
  <c r="N11" i="2" s="1"/>
  <c r="N9" i="2" s="1"/>
  <c r="N436" i="1"/>
  <c r="O456" i="2"/>
  <c r="L456" i="1"/>
  <c r="O456" i="1" s="1"/>
  <c r="K470" i="2"/>
  <c r="I470" i="1"/>
  <c r="K470" i="1" s="1"/>
  <c r="N650" i="1"/>
  <c r="M43" i="2"/>
  <c r="M41" i="2" s="1"/>
  <c r="K200" i="2"/>
  <c r="O404" i="2"/>
  <c r="O437" i="2"/>
  <c r="K466" i="2"/>
  <c r="K560" i="2"/>
  <c r="K634" i="2"/>
  <c r="P45" i="3"/>
  <c r="L70" i="3"/>
  <c r="O70" i="3" s="1"/>
  <c r="K80" i="3"/>
  <c r="M120" i="3"/>
  <c r="M118" i="3" s="1"/>
  <c r="P118" i="3" s="1"/>
  <c r="L314" i="3"/>
  <c r="O314" i="3" s="1"/>
  <c r="O354" i="3"/>
  <c r="O380" i="3"/>
  <c r="K402" i="3"/>
  <c r="O406" i="3"/>
  <c r="K419" i="3"/>
  <c r="O437" i="3"/>
  <c r="K533" i="3"/>
  <c r="K564" i="3"/>
  <c r="K573" i="3"/>
  <c r="K109" i="4"/>
  <c r="K164" i="4"/>
  <c r="L314" i="4"/>
  <c r="L312" i="4" s="1"/>
  <c r="L310" i="4" s="1"/>
  <c r="K350" i="4"/>
  <c r="K419" i="4"/>
  <c r="K551" i="4"/>
  <c r="O564" i="4"/>
  <c r="J651" i="4"/>
  <c r="K651" i="4" s="1"/>
  <c r="L57" i="5"/>
  <c r="L55" i="5" s="1"/>
  <c r="P70" i="5"/>
  <c r="K381" i="5"/>
  <c r="O385" i="5"/>
  <c r="O404" i="6"/>
  <c r="L32" i="6"/>
  <c r="L30" i="6" s="1"/>
  <c r="N644" i="3"/>
  <c r="N640" i="3" s="1"/>
  <c r="N638" i="3" s="1"/>
  <c r="N636" i="3" s="1"/>
  <c r="O337" i="5"/>
  <c r="L26" i="2"/>
  <c r="O26" i="2" s="1"/>
  <c r="K133" i="2"/>
  <c r="K164" i="2"/>
  <c r="O383" i="2"/>
  <c r="K426" i="2"/>
  <c r="K430" i="2"/>
  <c r="K435" i="2"/>
  <c r="K455" i="2"/>
  <c r="O535" i="2"/>
  <c r="K618" i="2"/>
  <c r="N644" i="2"/>
  <c r="N640" i="2" s="1"/>
  <c r="N638" i="2" s="1"/>
  <c r="N636" i="2" s="1"/>
  <c r="L98" i="3"/>
  <c r="L96" i="3" s="1"/>
  <c r="L94" i="3" s="1"/>
  <c r="K111" i="3"/>
  <c r="P224" i="3"/>
  <c r="K431" i="3"/>
  <c r="N33" i="3"/>
  <c r="N13" i="3" s="1"/>
  <c r="K465" i="3"/>
  <c r="K499" i="3"/>
  <c r="O601" i="3"/>
  <c r="K625" i="3"/>
  <c r="K634" i="3"/>
  <c r="K229" i="4"/>
  <c r="K375" i="4"/>
  <c r="K380" i="4"/>
  <c r="O597" i="4"/>
  <c r="O601" i="4"/>
  <c r="L70" i="5"/>
  <c r="O70" i="5" s="1"/>
  <c r="K108" i="5"/>
  <c r="K112" i="5"/>
  <c r="K132" i="5"/>
  <c r="P275" i="5"/>
  <c r="M310" i="5"/>
  <c r="P310" i="5" s="1"/>
  <c r="M337" i="5"/>
  <c r="M96" i="2"/>
  <c r="P96" i="2" s="1"/>
  <c r="N142" i="3"/>
  <c r="N140" i="3" s="1"/>
  <c r="M22" i="4"/>
  <c r="M12" i="4" s="1"/>
  <c r="N33" i="4"/>
  <c r="N13" i="4" s="1"/>
  <c r="P224" i="2"/>
  <c r="P314" i="2"/>
  <c r="K402" i="2"/>
  <c r="K564" i="2"/>
  <c r="K589" i="2"/>
  <c r="N26" i="3"/>
  <c r="N16" i="3" s="1"/>
  <c r="L57" i="3"/>
  <c r="O57" i="3" s="1"/>
  <c r="O102" i="3"/>
  <c r="M312" i="3"/>
  <c r="M310" i="3" s="1"/>
  <c r="P310" i="3" s="1"/>
  <c r="K473" i="3"/>
  <c r="K481" i="3"/>
  <c r="K616" i="3"/>
  <c r="K65" i="4"/>
  <c r="K87" i="4"/>
  <c r="K93" i="4"/>
  <c r="N96" i="4"/>
  <c r="N94" i="4" s="1"/>
  <c r="K111" i="4"/>
  <c r="P144" i="4"/>
  <c r="K266" i="4"/>
  <c r="K349" i="4"/>
  <c r="K421" i="4"/>
  <c r="O459" i="4"/>
  <c r="K498" i="4"/>
  <c r="O582" i="4"/>
  <c r="K270" i="5"/>
  <c r="N32" i="5"/>
  <c r="N30" i="5" s="1"/>
  <c r="K149" i="2"/>
  <c r="N273" i="2"/>
  <c r="N271" i="2" s="1"/>
  <c r="L314" i="2"/>
  <c r="O314" i="2" s="1"/>
  <c r="K324" i="2"/>
  <c r="K416" i="2"/>
  <c r="K427" i="2"/>
  <c r="O459" i="2"/>
  <c r="K465" i="2"/>
  <c r="O553" i="2"/>
  <c r="K573" i="2"/>
  <c r="K616" i="2"/>
  <c r="K633" i="2"/>
  <c r="P70" i="3"/>
  <c r="K82" i="3"/>
  <c r="M102" i="3"/>
  <c r="P102" i="3" s="1"/>
  <c r="K201" i="3"/>
  <c r="L254" i="3"/>
  <c r="O254" i="3" s="1"/>
  <c r="N292" i="3"/>
  <c r="N290" i="3" s="1"/>
  <c r="O349" i="3"/>
  <c r="K375" i="3"/>
  <c r="K380" i="3"/>
  <c r="K449" i="3"/>
  <c r="K482" i="3"/>
  <c r="K593" i="3"/>
  <c r="L57" i="4"/>
  <c r="O57" i="4" s="1"/>
  <c r="L98" i="4"/>
  <c r="O98" i="4" s="1"/>
  <c r="P254" i="4"/>
  <c r="L333" i="4"/>
  <c r="L331" i="4" s="1"/>
  <c r="O401" i="4"/>
  <c r="K533" i="4"/>
  <c r="K589" i="4"/>
  <c r="K611" i="4"/>
  <c r="L640" i="4"/>
  <c r="L638" i="4" s="1"/>
  <c r="L636" i="4" s="1"/>
  <c r="O661" i="4"/>
  <c r="L45" i="5"/>
  <c r="L43" i="5" s="1"/>
  <c r="L41" i="5" s="1"/>
  <c r="P57" i="5"/>
  <c r="L273" i="5"/>
  <c r="L271" i="5" s="1"/>
  <c r="K343" i="5"/>
  <c r="P122" i="2"/>
  <c r="L224" i="2"/>
  <c r="O224" i="2" s="1"/>
  <c r="L275" i="2"/>
  <c r="O275" i="2" s="1"/>
  <c r="K424" i="2"/>
  <c r="K428" i="2"/>
  <c r="K432" i="2"/>
  <c r="K481" i="2"/>
  <c r="O533" i="2"/>
  <c r="O537" i="2"/>
  <c r="K551" i="2"/>
  <c r="K158" i="3"/>
  <c r="K370" i="4"/>
  <c r="K377" i="4"/>
  <c r="K381" i="4"/>
  <c r="K398" i="4"/>
  <c r="K466" i="4"/>
  <c r="K573" i="4"/>
  <c r="K615" i="4"/>
  <c r="N644" i="4"/>
  <c r="N640" i="4" s="1"/>
  <c r="N638" i="4" s="1"/>
  <c r="N636" i="4" s="1"/>
  <c r="K92" i="5"/>
  <c r="K110" i="5"/>
  <c r="P254" i="13"/>
  <c r="M252" i="13"/>
  <c r="P252" i="13" s="1"/>
  <c r="O353" i="13"/>
  <c r="L33" i="13"/>
  <c r="O33" i="13" s="1"/>
  <c r="K595" i="5"/>
  <c r="K189" i="6"/>
  <c r="P275" i="6"/>
  <c r="L144" i="7"/>
  <c r="O144" i="7" s="1"/>
  <c r="K481" i="7"/>
  <c r="K497" i="7"/>
  <c r="K235" i="8"/>
  <c r="L294" i="8"/>
  <c r="O294" i="8" s="1"/>
  <c r="P224" i="9"/>
  <c r="K341" i="9"/>
  <c r="I367" i="9"/>
  <c r="K367" i="9" s="1"/>
  <c r="K375" i="9"/>
  <c r="O383" i="9"/>
  <c r="K425" i="9"/>
  <c r="O455" i="9"/>
  <c r="K589" i="9"/>
  <c r="L98" i="10"/>
  <c r="O98" i="10" s="1"/>
  <c r="K173" i="10"/>
  <c r="P254" i="10"/>
  <c r="K429" i="10"/>
  <c r="K482" i="10"/>
  <c r="O564" i="10"/>
  <c r="K65" i="11"/>
  <c r="K133" i="11"/>
  <c r="K164" i="11"/>
  <c r="K270" i="11"/>
  <c r="K375" i="11"/>
  <c r="K397" i="11"/>
  <c r="K425" i="11"/>
  <c r="K455" i="11"/>
  <c r="O582" i="11"/>
  <c r="K423" i="5"/>
  <c r="K427" i="5"/>
  <c r="O599" i="5"/>
  <c r="K65" i="6"/>
  <c r="K93" i="6"/>
  <c r="K158" i="6"/>
  <c r="P254" i="6"/>
  <c r="L275" i="6"/>
  <c r="O275" i="6" s="1"/>
  <c r="K285" i="6"/>
  <c r="K343" i="6"/>
  <c r="K372" i="6"/>
  <c r="K380" i="6"/>
  <c r="K418" i="6"/>
  <c r="K422" i="6"/>
  <c r="K466" i="6"/>
  <c r="K499" i="6"/>
  <c r="K533" i="6"/>
  <c r="N32" i="6"/>
  <c r="N30" i="6" s="1"/>
  <c r="N43" i="7"/>
  <c r="N41" i="7" s="1"/>
  <c r="M102" i="7"/>
  <c r="P102" i="7" s="1"/>
  <c r="K112" i="7"/>
  <c r="N312" i="7"/>
  <c r="N310" i="7" s="1"/>
  <c r="O352" i="7"/>
  <c r="K401" i="7"/>
  <c r="K417" i="7"/>
  <c r="K425" i="7"/>
  <c r="K482" i="7"/>
  <c r="O601" i="7"/>
  <c r="K621" i="7"/>
  <c r="L45" i="8"/>
  <c r="O45" i="8" s="1"/>
  <c r="M55" i="8"/>
  <c r="M53" i="8" s="1"/>
  <c r="K219" i="8"/>
  <c r="K229" i="8"/>
  <c r="K423" i="8"/>
  <c r="O582" i="8"/>
  <c r="K625" i="8"/>
  <c r="L314" i="9"/>
  <c r="O314" i="9" s="1"/>
  <c r="K418" i="9"/>
  <c r="K422" i="9"/>
  <c r="O437" i="9"/>
  <c r="O564" i="9"/>
  <c r="K632" i="9"/>
  <c r="K663" i="9"/>
  <c r="K668" i="9"/>
  <c r="P294" i="10"/>
  <c r="K340" i="10"/>
  <c r="O347" i="10"/>
  <c r="O568" i="10"/>
  <c r="K176" i="11"/>
  <c r="K186" i="11"/>
  <c r="K219" i="11"/>
  <c r="P224" i="11"/>
  <c r="P333" i="11"/>
  <c r="K340" i="11"/>
  <c r="K422" i="11"/>
  <c r="K430" i="11"/>
  <c r="K464" i="11"/>
  <c r="O553" i="15"/>
  <c r="L32" i="15"/>
  <c r="L30" i="15" s="1"/>
  <c r="L122" i="18"/>
  <c r="O122" i="18" s="1"/>
  <c r="K635" i="8"/>
  <c r="N331" i="11"/>
  <c r="N329" i="11" s="1"/>
  <c r="O584" i="5"/>
  <c r="K597" i="5"/>
  <c r="K629" i="5"/>
  <c r="P122" i="6"/>
  <c r="K435" i="6"/>
  <c r="K573" i="6"/>
  <c r="K597" i="6"/>
  <c r="N644" i="6"/>
  <c r="N640" i="6" s="1"/>
  <c r="N638" i="6" s="1"/>
  <c r="N636" i="6" s="1"/>
  <c r="J651" i="6"/>
  <c r="K651" i="6" s="1"/>
  <c r="K665" i="6"/>
  <c r="K64" i="7"/>
  <c r="K113" i="7"/>
  <c r="K219" i="7"/>
  <c r="K270" i="7"/>
  <c r="K533" i="7"/>
  <c r="K65" i="8"/>
  <c r="K266" i="8"/>
  <c r="K343" i="8"/>
  <c r="K370" i="8"/>
  <c r="K432" i="8"/>
  <c r="N96" i="9"/>
  <c r="N94" i="9" s="1"/>
  <c r="N331" i="9"/>
  <c r="N329" i="9" s="1"/>
  <c r="N34" i="9"/>
  <c r="N14" i="9" s="1"/>
  <c r="O537" i="9"/>
  <c r="K620" i="9"/>
  <c r="K665" i="9"/>
  <c r="K64" i="10"/>
  <c r="N142" i="10"/>
  <c r="N140" i="10" s="1"/>
  <c r="L275" i="10"/>
  <c r="L273" i="10" s="1"/>
  <c r="L271" i="10" s="1"/>
  <c r="K285" i="10"/>
  <c r="K547" i="10"/>
  <c r="K560" i="10"/>
  <c r="K635" i="10"/>
  <c r="K149" i="11"/>
  <c r="K398" i="11"/>
  <c r="O383" i="14"/>
  <c r="L32" i="14"/>
  <c r="L30" i="14" s="1"/>
  <c r="M252" i="16"/>
  <c r="P252" i="16" s="1"/>
  <c r="P254" i="16"/>
  <c r="L26" i="17"/>
  <c r="L16" i="17" s="1"/>
  <c r="O148" i="17"/>
  <c r="K618" i="17"/>
  <c r="K616" i="5"/>
  <c r="K112" i="6"/>
  <c r="N142" i="6"/>
  <c r="N140" i="6" s="1"/>
  <c r="K455" i="6"/>
  <c r="O533" i="6"/>
  <c r="O49" i="7"/>
  <c r="O437" i="7"/>
  <c r="P122" i="8"/>
  <c r="K564" i="8"/>
  <c r="O599" i="8"/>
  <c r="K623" i="8"/>
  <c r="K632" i="8"/>
  <c r="K498" i="9"/>
  <c r="O665" i="9"/>
  <c r="K380" i="10"/>
  <c r="K397" i="10"/>
  <c r="O401" i="10"/>
  <c r="K424" i="10"/>
  <c r="K427" i="10"/>
  <c r="K466" i="10"/>
  <c r="K533" i="10"/>
  <c r="O555" i="10"/>
  <c r="K580" i="10"/>
  <c r="K138" i="11"/>
  <c r="L254" i="11"/>
  <c r="L252" i="11" s="1"/>
  <c r="L250" i="11" s="1"/>
  <c r="K267" i="11"/>
  <c r="P294" i="11"/>
  <c r="N312" i="11"/>
  <c r="N310" i="11" s="1"/>
  <c r="O435" i="11"/>
  <c r="K465" i="11"/>
  <c r="M102" i="14"/>
  <c r="M26" i="14" s="1"/>
  <c r="M16" i="14" s="1"/>
  <c r="O102" i="14"/>
  <c r="L31" i="16"/>
  <c r="L11" i="16" s="1"/>
  <c r="O456" i="16"/>
  <c r="K622" i="16"/>
  <c r="K625" i="16"/>
  <c r="K624" i="16"/>
  <c r="K621" i="16"/>
  <c r="K623" i="16"/>
  <c r="O380" i="5"/>
  <c r="K429" i="5"/>
  <c r="N31" i="5"/>
  <c r="N11" i="5" s="1"/>
  <c r="N9" i="5" s="1"/>
  <c r="O568" i="5"/>
  <c r="O597" i="5"/>
  <c r="K630" i="5"/>
  <c r="N68" i="6"/>
  <c r="N66" i="6" s="1"/>
  <c r="P66" i="6" s="1"/>
  <c r="K109" i="6"/>
  <c r="L122" i="6"/>
  <c r="L120" i="6" s="1"/>
  <c r="K132" i="6"/>
  <c r="K199" i="6"/>
  <c r="K345" i="6"/>
  <c r="K370" i="6"/>
  <c r="K416" i="6"/>
  <c r="K420" i="6"/>
  <c r="K424" i="6"/>
  <c r="O597" i="6"/>
  <c r="O661" i="6"/>
  <c r="O665" i="6"/>
  <c r="M49" i="7"/>
  <c r="M43" i="7" s="1"/>
  <c r="P43" i="7" s="1"/>
  <c r="K80" i="7"/>
  <c r="K138" i="7"/>
  <c r="P144" i="7"/>
  <c r="K199" i="7"/>
  <c r="P333" i="7"/>
  <c r="K343" i="7"/>
  <c r="O380" i="7"/>
  <c r="K402" i="7"/>
  <c r="O406" i="7"/>
  <c r="K419" i="7"/>
  <c r="K455" i="7"/>
  <c r="K112" i="8"/>
  <c r="K216" i="8"/>
  <c r="K249" i="8"/>
  <c r="N273" i="8"/>
  <c r="L333" i="8"/>
  <c r="O333" i="8" s="1"/>
  <c r="O564" i="8"/>
  <c r="K573" i="8"/>
  <c r="K597" i="8"/>
  <c r="K328" i="9"/>
  <c r="K650" i="9"/>
  <c r="J671" i="9"/>
  <c r="P57" i="10"/>
  <c r="K65" i="10"/>
  <c r="L70" i="10"/>
  <c r="L68" i="10" s="1"/>
  <c r="L224" i="10"/>
  <c r="O224" i="10" s="1"/>
  <c r="K432" i="10"/>
  <c r="K481" i="10"/>
  <c r="K235" i="11"/>
  <c r="L314" i="11"/>
  <c r="O314" i="11" s="1"/>
  <c r="P294" i="14"/>
  <c r="M292" i="14"/>
  <c r="P292" i="14" s="1"/>
  <c r="K422" i="5"/>
  <c r="O457" i="5"/>
  <c r="K591" i="5"/>
  <c r="P224" i="6"/>
  <c r="O349" i="6"/>
  <c r="K396" i="6"/>
  <c r="K432" i="6"/>
  <c r="O439" i="6"/>
  <c r="K635" i="6"/>
  <c r="O648" i="6"/>
  <c r="L24" i="7"/>
  <c r="O24" i="7" s="1"/>
  <c r="N142" i="7"/>
  <c r="N140" i="7" s="1"/>
  <c r="K235" i="7"/>
  <c r="K328" i="7"/>
  <c r="K381" i="7"/>
  <c r="O385" i="7"/>
  <c r="K431" i="7"/>
  <c r="N33" i="7"/>
  <c r="N13" i="7" s="1"/>
  <c r="K451" i="7"/>
  <c r="O455" i="7"/>
  <c r="K547" i="7"/>
  <c r="K580" i="7"/>
  <c r="K628" i="7"/>
  <c r="K164" i="8"/>
  <c r="L254" i="8"/>
  <c r="O254" i="8" s="1"/>
  <c r="K264" i="8"/>
  <c r="N312" i="8"/>
  <c r="N310" i="8" s="1"/>
  <c r="K345" i="8"/>
  <c r="O349" i="8"/>
  <c r="K380" i="8"/>
  <c r="K397" i="8"/>
  <c r="O401" i="8"/>
  <c r="K422" i="8"/>
  <c r="K435" i="8"/>
  <c r="O459" i="8"/>
  <c r="K465" i="8"/>
  <c r="K481" i="8"/>
  <c r="O533" i="8"/>
  <c r="O568" i="8"/>
  <c r="K629" i="8"/>
  <c r="N22" i="9"/>
  <c r="K349" i="9"/>
  <c r="O404" i="9"/>
  <c r="K424" i="9"/>
  <c r="K499" i="9"/>
  <c r="K533" i="9"/>
  <c r="O566" i="9"/>
  <c r="K635" i="9"/>
  <c r="N644" i="9"/>
  <c r="N640" i="9" s="1"/>
  <c r="N638" i="9" s="1"/>
  <c r="N636" i="9" s="1"/>
  <c r="L122" i="10"/>
  <c r="O122" i="10" s="1"/>
  <c r="K343" i="10"/>
  <c r="K398" i="10"/>
  <c r="O599" i="10"/>
  <c r="P45" i="11"/>
  <c r="K64" i="11"/>
  <c r="K370" i="11"/>
  <c r="K396" i="11"/>
  <c r="O404" i="11"/>
  <c r="K424" i="11"/>
  <c r="K449" i="11"/>
  <c r="K474" i="11"/>
  <c r="K597" i="15"/>
  <c r="K428" i="16"/>
  <c r="O665" i="11"/>
  <c r="J671" i="11"/>
  <c r="L122" i="12"/>
  <c r="O122" i="12" s="1"/>
  <c r="K229" i="12"/>
  <c r="O439" i="12"/>
  <c r="K625" i="12"/>
  <c r="M292" i="13"/>
  <c r="P292" i="13" s="1"/>
  <c r="N33" i="13"/>
  <c r="N13" i="13" s="1"/>
  <c r="O597" i="13"/>
  <c r="J651" i="13"/>
  <c r="K158" i="14"/>
  <c r="K350" i="14"/>
  <c r="K397" i="14"/>
  <c r="O401" i="14"/>
  <c r="K418" i="14"/>
  <c r="K426" i="14"/>
  <c r="K595" i="14"/>
  <c r="K149" i="15"/>
  <c r="K465" i="15"/>
  <c r="O665" i="15"/>
  <c r="O347" i="16"/>
  <c r="K372" i="16"/>
  <c r="K376" i="16"/>
  <c r="K635" i="16"/>
  <c r="K343" i="17"/>
  <c r="N33" i="17"/>
  <c r="N13" i="17" s="1"/>
  <c r="K564" i="17"/>
  <c r="K630" i="17"/>
  <c r="K663" i="17"/>
  <c r="P144" i="18"/>
  <c r="K265" i="18"/>
  <c r="K304" i="18"/>
  <c r="K324" i="18"/>
  <c r="P337" i="18"/>
  <c r="K345" i="18"/>
  <c r="K424" i="18"/>
  <c r="O459" i="18"/>
  <c r="N55" i="12"/>
  <c r="N53" i="12" s="1"/>
  <c r="K396" i="12"/>
  <c r="L57" i="13"/>
  <c r="O57" i="13" s="1"/>
  <c r="K164" i="13"/>
  <c r="L254" i="13"/>
  <c r="O254" i="13" s="1"/>
  <c r="P333" i="13"/>
  <c r="O354" i="13"/>
  <c r="K497" i="13"/>
  <c r="K624" i="13"/>
  <c r="K498" i="14"/>
  <c r="M55" i="15"/>
  <c r="M53" i="15" s="1"/>
  <c r="K204" i="15"/>
  <c r="L275" i="15"/>
  <c r="O275" i="15" s="1"/>
  <c r="O406" i="15"/>
  <c r="K423" i="15"/>
  <c r="K431" i="15"/>
  <c r="K499" i="15"/>
  <c r="K200" i="16"/>
  <c r="K328" i="16"/>
  <c r="O401" i="16"/>
  <c r="N33" i="16"/>
  <c r="N13" i="16" s="1"/>
  <c r="O601" i="16"/>
  <c r="K632" i="16"/>
  <c r="K109" i="17"/>
  <c r="K113" i="17"/>
  <c r="K176" i="17"/>
  <c r="K186" i="17"/>
  <c r="K266" i="17"/>
  <c r="L275" i="17"/>
  <c r="O275" i="17" s="1"/>
  <c r="K375" i="17"/>
  <c r="K380" i="17"/>
  <c r="K416" i="17"/>
  <c r="O439" i="17"/>
  <c r="K466" i="17"/>
  <c r="K474" i="17"/>
  <c r="K499" i="17"/>
  <c r="K93" i="18"/>
  <c r="N120" i="18"/>
  <c r="N118" i="18" s="1"/>
  <c r="N222" i="18"/>
  <c r="N220" i="18" s="1"/>
  <c r="P220" i="18" s="1"/>
  <c r="K466" i="18"/>
  <c r="K589" i="18"/>
  <c r="O599" i="11"/>
  <c r="K649" i="11"/>
  <c r="P275" i="12"/>
  <c r="K350" i="12"/>
  <c r="K375" i="12"/>
  <c r="K397" i="12"/>
  <c r="O401" i="12"/>
  <c r="K328" i="13"/>
  <c r="K372" i="13"/>
  <c r="K533" i="13"/>
  <c r="K621" i="13"/>
  <c r="O406" i="14"/>
  <c r="K419" i="14"/>
  <c r="K423" i="14"/>
  <c r="K427" i="14"/>
  <c r="K430" i="14"/>
  <c r="K64" i="15"/>
  <c r="N96" i="15"/>
  <c r="N94" i="15" s="1"/>
  <c r="L224" i="15"/>
  <c r="O224" i="15" s="1"/>
  <c r="K635" i="15"/>
  <c r="N96" i="17"/>
  <c r="N94" i="17" s="1"/>
  <c r="K449" i="17"/>
  <c r="O564" i="17"/>
  <c r="J651" i="17"/>
  <c r="K88" i="18"/>
  <c r="K266" i="18"/>
  <c r="N312" i="18"/>
  <c r="N310" i="18" s="1"/>
  <c r="O439" i="18"/>
  <c r="J651" i="18"/>
  <c r="K651" i="18" s="1"/>
  <c r="N34" i="13"/>
  <c r="N14" i="13" s="1"/>
  <c r="N68" i="14"/>
  <c r="N66" i="14" s="1"/>
  <c r="N312" i="14"/>
  <c r="N310" i="14" s="1"/>
  <c r="N55" i="15"/>
  <c r="N53" i="15" s="1"/>
  <c r="K428" i="15"/>
  <c r="K158" i="16"/>
  <c r="N292" i="16"/>
  <c r="N290" i="16" s="1"/>
  <c r="P333" i="16"/>
  <c r="O352" i="16"/>
  <c r="K370" i="16"/>
  <c r="K402" i="16"/>
  <c r="K450" i="16"/>
  <c r="K481" i="16"/>
  <c r="L640" i="16"/>
  <c r="L638" i="16" s="1"/>
  <c r="K110" i="17"/>
  <c r="K432" i="17"/>
  <c r="K597" i="17"/>
  <c r="P57" i="18"/>
  <c r="K158" i="18"/>
  <c r="K285" i="18"/>
  <c r="K398" i="18"/>
  <c r="K402" i="18"/>
  <c r="O457" i="18"/>
  <c r="K474" i="18"/>
  <c r="K593" i="18"/>
  <c r="K630" i="18"/>
  <c r="N644" i="18"/>
  <c r="N640" i="18" s="1"/>
  <c r="N638" i="18" s="1"/>
  <c r="N636" i="18" s="1"/>
  <c r="P57" i="12"/>
  <c r="K110" i="12"/>
  <c r="N142" i="12"/>
  <c r="N140" i="12" s="1"/>
  <c r="K173" i="12"/>
  <c r="L224" i="12"/>
  <c r="O224" i="12" s="1"/>
  <c r="K340" i="12"/>
  <c r="K402" i="12"/>
  <c r="K418" i="12"/>
  <c r="O437" i="12"/>
  <c r="O457" i="12"/>
  <c r="N31" i="13"/>
  <c r="N29" i="13" s="1"/>
  <c r="K427" i="13"/>
  <c r="O435" i="13"/>
  <c r="O439" i="13"/>
  <c r="O533" i="13"/>
  <c r="N252" i="14"/>
  <c r="N250" i="14" s="1"/>
  <c r="K328" i="14"/>
  <c r="K340" i="14"/>
  <c r="O352" i="14"/>
  <c r="O385" i="14"/>
  <c r="K416" i="14"/>
  <c r="K466" i="14"/>
  <c r="K616" i="14"/>
  <c r="K189" i="15"/>
  <c r="N312" i="15"/>
  <c r="N310" i="15" s="1"/>
  <c r="O337" i="15"/>
  <c r="O349" i="15"/>
  <c r="K416" i="15"/>
  <c r="O535" i="15"/>
  <c r="N33" i="15"/>
  <c r="N13" i="15" s="1"/>
  <c r="O671" i="15"/>
  <c r="L314" i="16"/>
  <c r="O314" i="16" s="1"/>
  <c r="L333" i="16"/>
  <c r="O333" i="16" s="1"/>
  <c r="K341" i="16"/>
  <c r="K464" i="16"/>
  <c r="K474" i="16"/>
  <c r="K633" i="16"/>
  <c r="P45" i="17"/>
  <c r="K249" i="17"/>
  <c r="L294" i="17"/>
  <c r="O294" i="17" s="1"/>
  <c r="K422" i="17"/>
  <c r="K425" i="17"/>
  <c r="K620" i="17"/>
  <c r="K81" i="18"/>
  <c r="P333" i="18"/>
  <c r="O347" i="18"/>
  <c r="K430" i="18"/>
  <c r="O533" i="18"/>
  <c r="O564" i="18"/>
  <c r="O661" i="18"/>
  <c r="K665" i="11"/>
  <c r="K200" i="12"/>
  <c r="K249" i="12"/>
  <c r="K328" i="12"/>
  <c r="K381" i="12"/>
  <c r="K620" i="12"/>
  <c r="K219" i="13"/>
  <c r="P224" i="13"/>
  <c r="P314" i="13"/>
  <c r="O352" i="13"/>
  <c r="K370" i="13"/>
  <c r="K93" i="14"/>
  <c r="N43" i="15"/>
  <c r="P43" i="15" s="1"/>
  <c r="L24" i="15"/>
  <c r="O24" i="15" s="1"/>
  <c r="K80" i="15"/>
  <c r="K88" i="15"/>
  <c r="K396" i="15"/>
  <c r="K417" i="15"/>
  <c r="K421" i="15"/>
  <c r="K629" i="15"/>
  <c r="K229" i="16"/>
  <c r="K420" i="16"/>
  <c r="K482" i="16"/>
  <c r="K634" i="16"/>
  <c r="K92" i="17"/>
  <c r="K117" i="17"/>
  <c r="L144" i="17"/>
  <c r="O144" i="17" s="1"/>
  <c r="K173" i="17"/>
  <c r="K189" i="17"/>
  <c r="K149" i="18"/>
  <c r="K249" i="18"/>
  <c r="K377" i="18"/>
  <c r="K381" i="18"/>
  <c r="O385" i="18"/>
  <c r="K450" i="18"/>
  <c r="K455" i="18"/>
  <c r="O601" i="18"/>
  <c r="K498" i="11"/>
  <c r="K648" i="11"/>
  <c r="K164" i="12"/>
  <c r="L333" i="12"/>
  <c r="O333" i="12" s="1"/>
  <c r="K370" i="12"/>
  <c r="O385" i="12"/>
  <c r="K430" i="12"/>
  <c r="K173" i="13"/>
  <c r="L224" i="13"/>
  <c r="O224" i="13" s="1"/>
  <c r="L294" i="13"/>
  <c r="O294" i="13" s="1"/>
  <c r="K416" i="13"/>
  <c r="K424" i="13"/>
  <c r="K428" i="13"/>
  <c r="K449" i="13"/>
  <c r="K635" i="13"/>
  <c r="L24" i="14"/>
  <c r="O24" i="14" s="1"/>
  <c r="K108" i="14"/>
  <c r="K345" i="14"/>
  <c r="K401" i="14"/>
  <c r="O404" i="14"/>
  <c r="K421" i="14"/>
  <c r="K425" i="14"/>
  <c r="K564" i="14"/>
  <c r="K573" i="14"/>
  <c r="O584" i="14"/>
  <c r="K623" i="14"/>
  <c r="J651" i="14"/>
  <c r="K350" i="15"/>
  <c r="K397" i="15"/>
  <c r="O401" i="15"/>
  <c r="O437" i="15"/>
  <c r="K455" i="15"/>
  <c r="K482" i="15"/>
  <c r="O649" i="15"/>
  <c r="K81" i="16"/>
  <c r="K85" i="16"/>
  <c r="P224" i="16"/>
  <c r="K380" i="16"/>
  <c r="O459" i="16"/>
  <c r="K465" i="16"/>
  <c r="L122" i="17"/>
  <c r="L120" i="17" s="1"/>
  <c r="L118" i="17" s="1"/>
  <c r="K132" i="17"/>
  <c r="O385" i="17"/>
  <c r="O406" i="17"/>
  <c r="K435" i="17"/>
  <c r="K464" i="17"/>
  <c r="O535" i="17"/>
  <c r="K621" i="17"/>
  <c r="K86" i="18"/>
  <c r="K264" i="18"/>
  <c r="K309" i="18"/>
  <c r="K349" i="18"/>
  <c r="K423" i="18"/>
  <c r="K427" i="18"/>
  <c r="K591" i="18"/>
  <c r="K595" i="18"/>
  <c r="O597" i="18"/>
  <c r="K635" i="18"/>
  <c r="O650" i="18"/>
  <c r="P70" i="2"/>
  <c r="K132" i="2"/>
  <c r="K235" i="2"/>
  <c r="K270" i="2"/>
  <c r="P275" i="2"/>
  <c r="P333" i="2"/>
  <c r="K431" i="2"/>
  <c r="K450" i="2"/>
  <c r="O457" i="2"/>
  <c r="K473" i="2"/>
  <c r="K595" i="2"/>
  <c r="K629" i="2"/>
  <c r="L33" i="3"/>
  <c r="O33" i="3" s="1"/>
  <c r="K113" i="3"/>
  <c r="L45" i="2"/>
  <c r="O45" i="2" s="1"/>
  <c r="L70" i="2"/>
  <c r="O70" i="2" s="1"/>
  <c r="P144" i="2"/>
  <c r="K309" i="2"/>
  <c r="K340" i="2"/>
  <c r="K498" i="2"/>
  <c r="K617" i="2"/>
  <c r="K630" i="2"/>
  <c r="L26" i="3"/>
  <c r="L640" i="3"/>
  <c r="O651" i="3"/>
  <c r="O537" i="4"/>
  <c r="N34" i="4"/>
  <c r="N14" i="4" s="1"/>
  <c r="N22" i="2"/>
  <c r="P57" i="2"/>
  <c r="O126" i="2"/>
  <c r="K421" i="2"/>
  <c r="K425" i="2"/>
  <c r="K474" i="2"/>
  <c r="O564" i="2"/>
  <c r="O580" i="2"/>
  <c r="O599" i="2"/>
  <c r="K614" i="2"/>
  <c r="N55" i="3"/>
  <c r="N53" i="3" s="1"/>
  <c r="L24" i="3"/>
  <c r="O24" i="3" s="1"/>
  <c r="O534" i="4"/>
  <c r="L31" i="4"/>
  <c r="N96" i="2"/>
  <c r="N94" i="2" s="1"/>
  <c r="K173" i="2"/>
  <c r="K219" i="2"/>
  <c r="N222" i="2"/>
  <c r="N220" i="2" s="1"/>
  <c r="N331" i="2"/>
  <c r="N329" i="2" s="1"/>
  <c r="K345" i="2"/>
  <c r="O385" i="2"/>
  <c r="O406" i="2"/>
  <c r="K422" i="2"/>
  <c r="K464" i="2"/>
  <c r="K547" i="2"/>
  <c r="O551" i="2"/>
  <c r="O568" i="2"/>
  <c r="O584" i="2"/>
  <c r="K597" i="2"/>
  <c r="L32" i="3"/>
  <c r="N43" i="3"/>
  <c r="P43" i="3" s="1"/>
  <c r="K474" i="3"/>
  <c r="K186" i="4"/>
  <c r="K464" i="4"/>
  <c r="L98" i="2"/>
  <c r="O98" i="2" s="1"/>
  <c r="K419" i="2"/>
  <c r="K628" i="2"/>
  <c r="L23" i="3"/>
  <c r="O23" i="3" s="1"/>
  <c r="P57" i="3"/>
  <c r="K64" i="3"/>
  <c r="K417" i="4"/>
  <c r="L122" i="2"/>
  <c r="O122" i="2" s="1"/>
  <c r="K158" i="2"/>
  <c r="K328" i="2"/>
  <c r="K380" i="2"/>
  <c r="K401" i="2"/>
  <c r="K449" i="2"/>
  <c r="K497" i="2"/>
  <c r="K533" i="2"/>
  <c r="K591" i="2"/>
  <c r="K632" i="2"/>
  <c r="K93" i="3"/>
  <c r="K109" i="3"/>
  <c r="O384" i="4"/>
  <c r="L33" i="4"/>
  <c r="O33" i="4" s="1"/>
  <c r="K285" i="5"/>
  <c r="O49" i="6"/>
  <c r="L26" i="6"/>
  <c r="L16" i="6" s="1"/>
  <c r="L224" i="3"/>
  <c r="L222" i="3" s="1"/>
  <c r="P294" i="3"/>
  <c r="K377" i="3"/>
  <c r="K621" i="3"/>
  <c r="K629" i="3"/>
  <c r="L24" i="4"/>
  <c r="O24" i="4" s="1"/>
  <c r="P294" i="4"/>
  <c r="O455" i="4"/>
  <c r="O648" i="4"/>
  <c r="J671" i="4"/>
  <c r="K173" i="5"/>
  <c r="K219" i="5"/>
  <c r="M273" i="5"/>
  <c r="M271" i="5" s="1"/>
  <c r="L333" i="5"/>
  <c r="L331" i="5" s="1"/>
  <c r="K435" i="5"/>
  <c r="O383" i="8"/>
  <c r="L32" i="8"/>
  <c r="L30" i="8" s="1"/>
  <c r="L33" i="10"/>
  <c r="O33" i="10" s="1"/>
  <c r="O353" i="10"/>
  <c r="K249" i="3"/>
  <c r="K267" i="3"/>
  <c r="K285" i="3"/>
  <c r="K370" i="3"/>
  <c r="K398" i="3"/>
  <c r="K425" i="3"/>
  <c r="K432" i="3"/>
  <c r="O439" i="3"/>
  <c r="O455" i="3"/>
  <c r="P45" i="4"/>
  <c r="K81" i="4"/>
  <c r="K88" i="4"/>
  <c r="K108" i="4"/>
  <c r="N120" i="4"/>
  <c r="N118" i="4" s="1"/>
  <c r="K138" i="4"/>
  <c r="N142" i="4"/>
  <c r="N140" i="4" s="1"/>
  <c r="P224" i="4"/>
  <c r="P275" i="4"/>
  <c r="P333" i="4"/>
  <c r="K343" i="4"/>
  <c r="O347" i="4"/>
  <c r="O385" i="4"/>
  <c r="K402" i="4"/>
  <c r="K418" i="4"/>
  <c r="K432" i="4"/>
  <c r="K465" i="4"/>
  <c r="K482" i="4"/>
  <c r="K499" i="4"/>
  <c r="K560" i="4"/>
  <c r="O568" i="4"/>
  <c r="O584" i="4"/>
  <c r="K593" i="4"/>
  <c r="K633" i="4"/>
  <c r="N55" i="5"/>
  <c r="N53" i="5" s="1"/>
  <c r="L122" i="5"/>
  <c r="O122" i="5" s="1"/>
  <c r="K164" i="5"/>
  <c r="K200" i="5"/>
  <c r="L224" i="5"/>
  <c r="L222" i="5" s="1"/>
  <c r="N273" i="5"/>
  <c r="K398" i="5"/>
  <c r="K421" i="5"/>
  <c r="K455" i="5"/>
  <c r="K466" i="5"/>
  <c r="K473" i="5"/>
  <c r="O601" i="5"/>
  <c r="N31" i="6"/>
  <c r="K149" i="3"/>
  <c r="K235" i="3"/>
  <c r="N252" i="3"/>
  <c r="N250" i="3" s="1"/>
  <c r="K343" i="3"/>
  <c r="K429" i="3"/>
  <c r="O459" i="3"/>
  <c r="L23" i="4"/>
  <c r="O23" i="4" s="1"/>
  <c r="N22" i="4"/>
  <c r="L144" i="4"/>
  <c r="O144" i="4" s="1"/>
  <c r="K204" i="4"/>
  <c r="N222" i="4"/>
  <c r="N220" i="4" s="1"/>
  <c r="L275" i="4"/>
  <c r="O275" i="4" s="1"/>
  <c r="K285" i="4"/>
  <c r="K328" i="4"/>
  <c r="N331" i="4"/>
  <c r="N329" i="4" s="1"/>
  <c r="O354" i="4"/>
  <c r="K368" i="4"/>
  <c r="O406" i="4"/>
  <c r="K422" i="4"/>
  <c r="O535" i="4"/>
  <c r="O551" i="4"/>
  <c r="O599" i="4"/>
  <c r="K630" i="4"/>
  <c r="K663" i="4"/>
  <c r="N68" i="5"/>
  <c r="N66" i="5" s="1"/>
  <c r="K158" i="5"/>
  <c r="K235" i="5"/>
  <c r="K425" i="5"/>
  <c r="K81" i="6"/>
  <c r="O651" i="8"/>
  <c r="L640" i="8"/>
  <c r="M68" i="9"/>
  <c r="P68" i="9" s="1"/>
  <c r="P70" i="9"/>
  <c r="K625" i="10"/>
  <c r="K624" i="10"/>
  <c r="K623" i="10"/>
  <c r="K626" i="10"/>
  <c r="K620" i="10"/>
  <c r="N331" i="3"/>
  <c r="N329" i="3" s="1"/>
  <c r="N26" i="5"/>
  <c r="N16" i="5" s="1"/>
  <c r="L26" i="7"/>
  <c r="L16" i="7" s="1"/>
  <c r="O148" i="7"/>
  <c r="N292" i="7"/>
  <c r="N290" i="7" s="1"/>
  <c r="K616" i="8"/>
  <c r="K619" i="8"/>
  <c r="K611" i="8"/>
  <c r="K617" i="8"/>
  <c r="L122" i="3"/>
  <c r="O122" i="3" s="1"/>
  <c r="K264" i="3"/>
  <c r="L333" i="3"/>
  <c r="O333" i="3" s="1"/>
  <c r="K368" i="3"/>
  <c r="O383" i="3"/>
  <c r="K396" i="3"/>
  <c r="K401" i="3"/>
  <c r="K426" i="3"/>
  <c r="K497" i="3"/>
  <c r="O599" i="3"/>
  <c r="K631" i="3"/>
  <c r="P102" i="4"/>
  <c r="K189" i="4"/>
  <c r="K200" i="4"/>
  <c r="L224" i="4"/>
  <c r="O224" i="4" s="1"/>
  <c r="K249" i="4"/>
  <c r="N252" i="4"/>
  <c r="N250" i="4" s="1"/>
  <c r="N292" i="4"/>
  <c r="N290" i="4" s="1"/>
  <c r="P314" i="4"/>
  <c r="K341" i="4"/>
  <c r="K372" i="4"/>
  <c r="K396" i="4"/>
  <c r="K423" i="4"/>
  <c r="K430" i="4"/>
  <c r="K435" i="4"/>
  <c r="K450" i="4"/>
  <c r="O457" i="4"/>
  <c r="K473" i="4"/>
  <c r="K619" i="4"/>
  <c r="O649" i="4"/>
  <c r="O651" i="4"/>
  <c r="P98" i="5"/>
  <c r="K149" i="5"/>
  <c r="K229" i="5"/>
  <c r="N292" i="5"/>
  <c r="N290" i="5" s="1"/>
  <c r="K345" i="5"/>
  <c r="K426" i="5"/>
  <c r="K464" i="5"/>
  <c r="K474" i="5"/>
  <c r="K481" i="5"/>
  <c r="N644" i="5"/>
  <c r="N640" i="5" s="1"/>
  <c r="N638" i="5" s="1"/>
  <c r="N636" i="5" s="1"/>
  <c r="K631" i="6"/>
  <c r="N32" i="7"/>
  <c r="O404" i="7"/>
  <c r="N68" i="8"/>
  <c r="P70" i="8"/>
  <c r="K189" i="3"/>
  <c r="K265" i="3"/>
  <c r="K341" i="3"/>
  <c r="K349" i="3"/>
  <c r="K372" i="3"/>
  <c r="K376" i="3"/>
  <c r="O404" i="3"/>
  <c r="K416" i="3"/>
  <c r="O533" i="3"/>
  <c r="K591" i="3"/>
  <c r="K623" i="3"/>
  <c r="K628" i="3"/>
  <c r="K635" i="3"/>
  <c r="K92" i="4"/>
  <c r="K158" i="4"/>
  <c r="L254" i="4"/>
  <c r="L252" i="4" s="1"/>
  <c r="O337" i="4"/>
  <c r="K345" i="4"/>
  <c r="K420" i="4"/>
  <c r="K427" i="4"/>
  <c r="K455" i="4"/>
  <c r="K497" i="4"/>
  <c r="O533" i="4"/>
  <c r="K622" i="4"/>
  <c r="P45" i="5"/>
  <c r="K93" i="5"/>
  <c r="K111" i="5"/>
  <c r="P144" i="5"/>
  <c r="L294" i="5"/>
  <c r="O294" i="5" s="1"/>
  <c r="P333" i="5"/>
  <c r="K380" i="5"/>
  <c r="K401" i="5"/>
  <c r="K430" i="5"/>
  <c r="L34" i="6"/>
  <c r="O459" i="6"/>
  <c r="M43" i="10"/>
  <c r="M41" i="10" s="1"/>
  <c r="P45" i="10"/>
  <c r="L144" i="3"/>
  <c r="K173" i="3"/>
  <c r="O352" i="3"/>
  <c r="K397" i="3"/>
  <c r="K420" i="3"/>
  <c r="O537" i="3"/>
  <c r="O566" i="3"/>
  <c r="O582" i="3"/>
  <c r="K632" i="3"/>
  <c r="L70" i="4"/>
  <c r="K80" i="4"/>
  <c r="P98" i="4"/>
  <c r="K110" i="4"/>
  <c r="K176" i="4"/>
  <c r="K264" i="4"/>
  <c r="O349" i="4"/>
  <c r="O380" i="4"/>
  <c r="K431" i="4"/>
  <c r="K474" i="4"/>
  <c r="O553" i="4"/>
  <c r="L98" i="5"/>
  <c r="O98" i="5" s="1"/>
  <c r="K117" i="5"/>
  <c r="P122" i="5"/>
  <c r="N142" i="5"/>
  <c r="N140" i="5" s="1"/>
  <c r="N331" i="5"/>
  <c r="N329" i="5" s="1"/>
  <c r="O383" i="5"/>
  <c r="O404" i="5"/>
  <c r="O437" i="5"/>
  <c r="K449" i="5"/>
  <c r="K465" i="5"/>
  <c r="P57" i="6"/>
  <c r="L222" i="7"/>
  <c r="L220" i="7" s="1"/>
  <c r="O224" i="7"/>
  <c r="O384" i="7"/>
  <c r="L33" i="7"/>
  <c r="O33" i="7" s="1"/>
  <c r="O537" i="7"/>
  <c r="L34" i="7"/>
  <c r="O648" i="7"/>
  <c r="L640" i="7"/>
  <c r="L638" i="7" s="1"/>
  <c r="P254" i="8"/>
  <c r="M252" i="8"/>
  <c r="M250" i="8" s="1"/>
  <c r="K547" i="5"/>
  <c r="K564" i="5"/>
  <c r="K573" i="5"/>
  <c r="K580" i="5"/>
  <c r="K589" i="5"/>
  <c r="N43" i="6"/>
  <c r="P43" i="6" s="1"/>
  <c r="L98" i="6"/>
  <c r="O98" i="6" s="1"/>
  <c r="M252" i="6"/>
  <c r="M250" i="6" s="1"/>
  <c r="K265" i="6"/>
  <c r="M312" i="6"/>
  <c r="P312" i="6" s="1"/>
  <c r="O337" i="6"/>
  <c r="K349" i="6"/>
  <c r="K423" i="6"/>
  <c r="K427" i="6"/>
  <c r="O437" i="6"/>
  <c r="K465" i="6"/>
  <c r="K481" i="6"/>
  <c r="K497" i="6"/>
  <c r="O535" i="6"/>
  <c r="K628" i="6"/>
  <c r="K648" i="6"/>
  <c r="K650" i="6"/>
  <c r="N26" i="7"/>
  <c r="N16" i="7" s="1"/>
  <c r="L23" i="7"/>
  <c r="O23" i="7" s="1"/>
  <c r="L70" i="7"/>
  <c r="O70" i="7" s="1"/>
  <c r="K92" i="7"/>
  <c r="K164" i="7"/>
  <c r="K204" i="7"/>
  <c r="K229" i="7"/>
  <c r="M273" i="7"/>
  <c r="M271" i="7" s="1"/>
  <c r="K377" i="7"/>
  <c r="O401" i="7"/>
  <c r="K421" i="7"/>
  <c r="O435" i="7"/>
  <c r="K464" i="7"/>
  <c r="K499" i="7"/>
  <c r="N644" i="7"/>
  <c r="N640" i="7" s="1"/>
  <c r="N638" i="7" s="1"/>
  <c r="N636" i="7" s="1"/>
  <c r="K83" i="8"/>
  <c r="K113" i="8"/>
  <c r="K132" i="8"/>
  <c r="L144" i="8"/>
  <c r="O144" i="8" s="1"/>
  <c r="K213" i="8"/>
  <c r="K267" i="8"/>
  <c r="L275" i="8"/>
  <c r="O275" i="8" s="1"/>
  <c r="L314" i="8"/>
  <c r="O314" i="8" s="1"/>
  <c r="K341" i="8"/>
  <c r="N31" i="8"/>
  <c r="N29" i="8" s="1"/>
  <c r="K375" i="8"/>
  <c r="K396" i="8"/>
  <c r="K416" i="8"/>
  <c r="O457" i="8"/>
  <c r="K619" i="9"/>
  <c r="K612" i="9"/>
  <c r="K614" i="9"/>
  <c r="K620" i="11"/>
  <c r="K626" i="11"/>
  <c r="K625" i="11"/>
  <c r="K621" i="11"/>
  <c r="K614" i="5"/>
  <c r="K617" i="5"/>
  <c r="M331" i="9"/>
  <c r="M329" i="9" s="1"/>
  <c r="P333" i="9"/>
  <c r="N120" i="11"/>
  <c r="N118" i="11" s="1"/>
  <c r="P122" i="11"/>
  <c r="P144" i="12"/>
  <c r="M142" i="12"/>
  <c r="M140" i="12" s="1"/>
  <c r="K533" i="5"/>
  <c r="K593" i="5"/>
  <c r="K611" i="5"/>
  <c r="M102" i="6"/>
  <c r="P102" i="6" s="1"/>
  <c r="K111" i="6"/>
  <c r="O352" i="6"/>
  <c r="K431" i="6"/>
  <c r="K632" i="6"/>
  <c r="O74" i="7"/>
  <c r="K87" i="7"/>
  <c r="K93" i="7"/>
  <c r="P98" i="7"/>
  <c r="K109" i="7"/>
  <c r="K149" i="7"/>
  <c r="N222" i="7"/>
  <c r="N220" i="7" s="1"/>
  <c r="N331" i="7"/>
  <c r="N329" i="7" s="1"/>
  <c r="K340" i="7"/>
  <c r="I367" i="7"/>
  <c r="K367" i="7" s="1"/>
  <c r="K418" i="7"/>
  <c r="K422" i="7"/>
  <c r="O459" i="7"/>
  <c r="L70" i="8"/>
  <c r="O70" i="8" s="1"/>
  <c r="K92" i="8"/>
  <c r="K372" i="8"/>
  <c r="K424" i="8"/>
  <c r="M22" i="6"/>
  <c r="M12" i="6" s="1"/>
  <c r="N22" i="6"/>
  <c r="P70" i="6"/>
  <c r="K92" i="6"/>
  <c r="K164" i="6"/>
  <c r="K229" i="6"/>
  <c r="N252" i="6"/>
  <c r="N250" i="6" s="1"/>
  <c r="L294" i="6"/>
  <c r="O294" i="6" s="1"/>
  <c r="P333" i="6"/>
  <c r="K376" i="6"/>
  <c r="K397" i="6"/>
  <c r="K417" i="6"/>
  <c r="K421" i="6"/>
  <c r="O457" i="6"/>
  <c r="K633" i="6"/>
  <c r="P45" i="7"/>
  <c r="M74" i="7"/>
  <c r="M68" i="7" s="1"/>
  <c r="N22" i="7"/>
  <c r="P122" i="7"/>
  <c r="O568" i="7"/>
  <c r="O584" i="7"/>
  <c r="O599" i="7"/>
  <c r="K631" i="7"/>
  <c r="K81" i="8"/>
  <c r="K93" i="8"/>
  <c r="N142" i="8"/>
  <c r="N140" i="8" s="1"/>
  <c r="P140" i="8" s="1"/>
  <c r="K189" i="8"/>
  <c r="K200" i="8"/>
  <c r="K369" i="8"/>
  <c r="K377" i="8"/>
  <c r="K381" i="8"/>
  <c r="K398" i="8"/>
  <c r="K402" i="8"/>
  <c r="K418" i="8"/>
  <c r="K425" i="8"/>
  <c r="O435" i="8"/>
  <c r="N26" i="9"/>
  <c r="N16" i="9" s="1"/>
  <c r="M312" i="9"/>
  <c r="P312" i="9" s="1"/>
  <c r="P314" i="9"/>
  <c r="N55" i="10"/>
  <c r="N53" i="10" s="1"/>
  <c r="M312" i="10"/>
  <c r="P312" i="10" s="1"/>
  <c r="P314" i="10"/>
  <c r="K612" i="5"/>
  <c r="K615" i="5"/>
  <c r="K618" i="5"/>
  <c r="N68" i="7"/>
  <c r="N66" i="7" s="1"/>
  <c r="K341" i="7"/>
  <c r="K371" i="7"/>
  <c r="K423" i="7"/>
  <c r="K426" i="7"/>
  <c r="N55" i="8"/>
  <c r="N53" i="8" s="1"/>
  <c r="N292" i="8"/>
  <c r="N290" i="8" s="1"/>
  <c r="O552" i="10"/>
  <c r="L31" i="10"/>
  <c r="L11" i="10" s="1"/>
  <c r="K613" i="10"/>
  <c r="K619" i="10"/>
  <c r="K616" i="10"/>
  <c r="K612" i="10"/>
  <c r="K618" i="10"/>
  <c r="K617" i="10"/>
  <c r="N273" i="11"/>
  <c r="N271" i="11" s="1"/>
  <c r="P275" i="11"/>
  <c r="L23" i="6"/>
  <c r="O23" i="6" s="1"/>
  <c r="L254" i="6"/>
  <c r="L252" i="6" s="1"/>
  <c r="K267" i="6"/>
  <c r="K328" i="6"/>
  <c r="K350" i="6"/>
  <c r="K425" i="6"/>
  <c r="K613" i="6"/>
  <c r="K614" i="6"/>
  <c r="K630" i="6"/>
  <c r="K634" i="6"/>
  <c r="K649" i="6"/>
  <c r="L98" i="7"/>
  <c r="O98" i="7" s="1"/>
  <c r="K473" i="7"/>
  <c r="K635" i="7"/>
  <c r="K88" i="8"/>
  <c r="K117" i="8"/>
  <c r="K149" i="8"/>
  <c r="K270" i="8"/>
  <c r="P294" i="8"/>
  <c r="O347" i="8"/>
  <c r="K419" i="8"/>
  <c r="K426" i="8"/>
  <c r="O455" i="8"/>
  <c r="L24" i="10"/>
  <c r="O24" i="10" s="1"/>
  <c r="O74" i="10"/>
  <c r="M74" i="10"/>
  <c r="M26" i="10" s="1"/>
  <c r="L34" i="10"/>
  <c r="K619" i="5"/>
  <c r="K628" i="5"/>
  <c r="L640" i="5"/>
  <c r="L638" i="5" s="1"/>
  <c r="K64" i="6"/>
  <c r="K84" i="6"/>
  <c r="P144" i="6"/>
  <c r="P337" i="6"/>
  <c r="K341" i="6"/>
  <c r="O385" i="6"/>
  <c r="O406" i="6"/>
  <c r="K419" i="6"/>
  <c r="K426" i="6"/>
  <c r="K474" i="6"/>
  <c r="O599" i="6"/>
  <c r="K618" i="6"/>
  <c r="L640" i="6"/>
  <c r="O651" i="6"/>
  <c r="P57" i="7"/>
  <c r="P70" i="7"/>
  <c r="K213" i="7"/>
  <c r="M222" i="7"/>
  <c r="M220" i="7" s="1"/>
  <c r="K285" i="7"/>
  <c r="K345" i="7"/>
  <c r="O349" i="7"/>
  <c r="K420" i="7"/>
  <c r="O457" i="7"/>
  <c r="O533" i="7"/>
  <c r="O566" i="7"/>
  <c r="O582" i="7"/>
  <c r="O597" i="7"/>
  <c r="K629" i="7"/>
  <c r="L23" i="8"/>
  <c r="O23" i="8" s="1"/>
  <c r="O102" i="8"/>
  <c r="K138" i="8"/>
  <c r="P144" i="8"/>
  <c r="P275" i="8"/>
  <c r="N331" i="8"/>
  <c r="N329" i="8" s="1"/>
  <c r="K430" i="8"/>
  <c r="O437" i="8"/>
  <c r="K466" i="8"/>
  <c r="K498" i="8"/>
  <c r="M96" i="9"/>
  <c r="P96" i="9" s="1"/>
  <c r="P98" i="9"/>
  <c r="M142" i="10"/>
  <c r="M140" i="10" s="1"/>
  <c r="P144" i="10"/>
  <c r="O597" i="8"/>
  <c r="K631" i="8"/>
  <c r="M22" i="9"/>
  <c r="M20" i="9" s="1"/>
  <c r="M18" i="9" s="1"/>
  <c r="M53" i="9"/>
  <c r="N120" i="9"/>
  <c r="N118" i="9" s="1"/>
  <c r="N142" i="9"/>
  <c r="N140" i="9" s="1"/>
  <c r="M222" i="9"/>
  <c r="M220" i="9" s="1"/>
  <c r="M292" i="9"/>
  <c r="M290" i="9" s="1"/>
  <c r="P290" i="9" s="1"/>
  <c r="K370" i="9"/>
  <c r="K376" i="9"/>
  <c r="K398" i="9"/>
  <c r="K402" i="9"/>
  <c r="O406" i="9"/>
  <c r="K426" i="9"/>
  <c r="K449" i="9"/>
  <c r="K474" i="9"/>
  <c r="K497" i="9"/>
  <c r="N33" i="9"/>
  <c r="N13" i="9" s="1"/>
  <c r="K633" i="9"/>
  <c r="O661" i="9"/>
  <c r="N43" i="10"/>
  <c r="N41" i="10" s="1"/>
  <c r="K80" i="10"/>
  <c r="K149" i="10"/>
  <c r="K270" i="10"/>
  <c r="P275" i="10"/>
  <c r="K417" i="10"/>
  <c r="K430" i="10"/>
  <c r="K435" i="10"/>
  <c r="K450" i="10"/>
  <c r="K631" i="10"/>
  <c r="P57" i="11"/>
  <c r="P144" i="11"/>
  <c r="K200" i="11"/>
  <c r="K350" i="11"/>
  <c r="K417" i="11"/>
  <c r="P98" i="12"/>
  <c r="I367" i="12"/>
  <c r="K367" i="12" s="1"/>
  <c r="K369" i="12"/>
  <c r="O459" i="13"/>
  <c r="L26" i="9"/>
  <c r="L16" i="9" s="1"/>
  <c r="N312" i="9"/>
  <c r="N310" i="9" s="1"/>
  <c r="O352" i="9"/>
  <c r="N331" i="10"/>
  <c r="N329" i="10" s="1"/>
  <c r="K615" i="10"/>
  <c r="N22" i="11"/>
  <c r="O380" i="11"/>
  <c r="P294" i="12"/>
  <c r="M292" i="12"/>
  <c r="P292" i="12" s="1"/>
  <c r="M312" i="12"/>
  <c r="M310" i="12" s="1"/>
  <c r="P310" i="12" s="1"/>
  <c r="P314" i="12"/>
  <c r="K482" i="8"/>
  <c r="K499" i="8"/>
  <c r="K547" i="8"/>
  <c r="K593" i="8"/>
  <c r="L24" i="9"/>
  <c r="O24" i="9" s="1"/>
  <c r="N273" i="9"/>
  <c r="N271" i="9" s="1"/>
  <c r="K420" i="9"/>
  <c r="K431" i="9"/>
  <c r="K482" i="9"/>
  <c r="O599" i="9"/>
  <c r="L45" i="10"/>
  <c r="O45" i="10" s="1"/>
  <c r="P70" i="10"/>
  <c r="K88" i="10"/>
  <c r="M120" i="10"/>
  <c r="P120" i="10" s="1"/>
  <c r="O385" i="10"/>
  <c r="K425" i="10"/>
  <c r="K464" i="10"/>
  <c r="K497" i="10"/>
  <c r="N31" i="10"/>
  <c r="N11" i="10" s="1"/>
  <c r="N9" i="10" s="1"/>
  <c r="K628" i="10"/>
  <c r="L23" i="11"/>
  <c r="O23" i="11" s="1"/>
  <c r="K84" i="11"/>
  <c r="L122" i="11"/>
  <c r="K132" i="11"/>
  <c r="L144" i="11"/>
  <c r="K264" i="11"/>
  <c r="L275" i="11"/>
  <c r="L273" i="11" s="1"/>
  <c r="L271" i="11" s="1"/>
  <c r="K285" i="11"/>
  <c r="L333" i="11"/>
  <c r="O333" i="11" s="1"/>
  <c r="K341" i="11"/>
  <c r="O354" i="11"/>
  <c r="K368" i="11"/>
  <c r="K377" i="11"/>
  <c r="K381" i="11"/>
  <c r="O385" i="11"/>
  <c r="K402" i="11"/>
  <c r="O406" i="11"/>
  <c r="K418" i="11"/>
  <c r="L26" i="12"/>
  <c r="L16" i="12" s="1"/>
  <c r="M74" i="12"/>
  <c r="P74" i="12" s="1"/>
  <c r="N644" i="8"/>
  <c r="N640" i="8" s="1"/>
  <c r="N638" i="8" s="1"/>
  <c r="N636" i="8" s="1"/>
  <c r="N31" i="9"/>
  <c r="N29" i="9" s="1"/>
  <c r="L26" i="10"/>
  <c r="L16" i="10" s="1"/>
  <c r="N68" i="10"/>
  <c r="N66" i="10" s="1"/>
  <c r="N96" i="10"/>
  <c r="N94" i="10" s="1"/>
  <c r="N252" i="10"/>
  <c r="N250" i="10" s="1"/>
  <c r="I367" i="10"/>
  <c r="K367" i="10" s="1"/>
  <c r="L24" i="11"/>
  <c r="O24" i="11" s="1"/>
  <c r="O459" i="12"/>
  <c r="L34" i="12"/>
  <c r="K158" i="9"/>
  <c r="K189" i="9"/>
  <c r="K401" i="9"/>
  <c r="N26" i="10"/>
  <c r="N16" i="10" s="1"/>
  <c r="L314" i="10"/>
  <c r="O314" i="10" s="1"/>
  <c r="K629" i="10"/>
  <c r="O49" i="11"/>
  <c r="N252" i="11"/>
  <c r="N250" i="11" s="1"/>
  <c r="O535" i="12"/>
  <c r="L32" i="12"/>
  <c r="L30" i="12" s="1"/>
  <c r="M53" i="13"/>
  <c r="L57" i="14"/>
  <c r="O57" i="14" s="1"/>
  <c r="K473" i="8"/>
  <c r="K591" i="8"/>
  <c r="L254" i="9"/>
  <c r="L252" i="9" s="1"/>
  <c r="O252" i="9" s="1"/>
  <c r="P337" i="9"/>
  <c r="K380" i="9"/>
  <c r="O401" i="9"/>
  <c r="K417" i="9"/>
  <c r="K429" i="9"/>
  <c r="O439" i="9"/>
  <c r="O457" i="9"/>
  <c r="K473" i="9"/>
  <c r="K595" i="9"/>
  <c r="K629" i="9"/>
  <c r="O49" i="10"/>
  <c r="N120" i="10"/>
  <c r="N118" i="10" s="1"/>
  <c r="K158" i="10"/>
  <c r="L254" i="10"/>
  <c r="K416" i="10"/>
  <c r="O535" i="10"/>
  <c r="K564" i="10"/>
  <c r="K595" i="10"/>
  <c r="J651" i="10"/>
  <c r="M49" i="11"/>
  <c r="P49" i="11" s="1"/>
  <c r="K81" i="11"/>
  <c r="N142" i="11"/>
  <c r="N140" i="11" s="1"/>
  <c r="K199" i="11"/>
  <c r="O349" i="11"/>
  <c r="K427" i="11"/>
  <c r="K431" i="11"/>
  <c r="L33" i="11"/>
  <c r="O33" i="11" s="1"/>
  <c r="O536" i="11"/>
  <c r="L45" i="12"/>
  <c r="L43" i="12" s="1"/>
  <c r="L41" i="12" s="1"/>
  <c r="L24" i="12"/>
  <c r="O24" i="12" s="1"/>
  <c r="N32" i="12"/>
  <c r="N30" i="12" s="1"/>
  <c r="K449" i="12"/>
  <c r="O404" i="13"/>
  <c r="L32" i="13"/>
  <c r="L30" i="13" s="1"/>
  <c r="J651" i="11"/>
  <c r="K112" i="12"/>
  <c r="P122" i="12"/>
  <c r="P254" i="12"/>
  <c r="K266" i="12"/>
  <c r="K416" i="12"/>
  <c r="O455" i="12"/>
  <c r="L31" i="12"/>
  <c r="O31" i="12" s="1"/>
  <c r="P45" i="13"/>
  <c r="P122" i="14"/>
  <c r="M120" i="14"/>
  <c r="P120" i="14" s="1"/>
  <c r="O401" i="11"/>
  <c r="O439" i="11"/>
  <c r="O457" i="11"/>
  <c r="K473" i="11"/>
  <c r="O533" i="11"/>
  <c r="L98" i="12"/>
  <c r="L96" i="12" s="1"/>
  <c r="L94" i="12" s="1"/>
  <c r="K113" i="12"/>
  <c r="L144" i="12"/>
  <c r="L142" i="12" s="1"/>
  <c r="K199" i="12"/>
  <c r="L254" i="12"/>
  <c r="L252" i="12" s="1"/>
  <c r="L250" i="12" s="1"/>
  <c r="K267" i="12"/>
  <c r="L275" i="12"/>
  <c r="L273" i="12" s="1"/>
  <c r="K285" i="12"/>
  <c r="K372" i="12"/>
  <c r="K417" i="12"/>
  <c r="K466" i="12"/>
  <c r="K499" i="12"/>
  <c r="O597" i="12"/>
  <c r="K621" i="12"/>
  <c r="L23" i="13"/>
  <c r="O23" i="13" s="1"/>
  <c r="L70" i="13"/>
  <c r="O70" i="13" s="1"/>
  <c r="L122" i="13"/>
  <c r="L120" i="13" s="1"/>
  <c r="K132" i="13"/>
  <c r="L144" i="13"/>
  <c r="K199" i="13"/>
  <c r="K235" i="13"/>
  <c r="N252" i="13"/>
  <c r="N250" i="13" s="1"/>
  <c r="K377" i="13"/>
  <c r="K381" i="13"/>
  <c r="N32" i="13"/>
  <c r="N30" i="13" s="1"/>
  <c r="K466" i="13"/>
  <c r="K564" i="13"/>
  <c r="O566" i="13"/>
  <c r="K591" i="13"/>
  <c r="N22" i="15"/>
  <c r="K613" i="12"/>
  <c r="N292" i="13"/>
  <c r="N290" i="13" s="1"/>
  <c r="K625" i="13"/>
  <c r="N142" i="15"/>
  <c r="N140" i="15" s="1"/>
  <c r="P144" i="15"/>
  <c r="K618" i="15"/>
  <c r="K619" i="15"/>
  <c r="K611" i="15"/>
  <c r="K617" i="15"/>
  <c r="O648" i="15"/>
  <c r="L640" i="15"/>
  <c r="L638" i="15" s="1"/>
  <c r="L636" i="15" s="1"/>
  <c r="P314" i="17"/>
  <c r="M312" i="17"/>
  <c r="M310" i="17" s="1"/>
  <c r="P310" i="17" s="1"/>
  <c r="O584" i="11"/>
  <c r="K343" i="12"/>
  <c r="N33" i="12"/>
  <c r="N13" i="12" s="1"/>
  <c r="K424" i="12"/>
  <c r="L640" i="12"/>
  <c r="L638" i="12" s="1"/>
  <c r="L636" i="12" s="1"/>
  <c r="O665" i="12"/>
  <c r="L98" i="13"/>
  <c r="K133" i="13"/>
  <c r="K189" i="13"/>
  <c r="K229" i="13"/>
  <c r="K340" i="13"/>
  <c r="K343" i="13"/>
  <c r="L45" i="14"/>
  <c r="N32" i="14"/>
  <c r="N30" i="14" s="1"/>
  <c r="O436" i="15"/>
  <c r="L31" i="15"/>
  <c r="L29" i="15" s="1"/>
  <c r="P294" i="16"/>
  <c r="M292" i="16"/>
  <c r="P292" i="16" s="1"/>
  <c r="K481" i="11"/>
  <c r="K631" i="11"/>
  <c r="N22" i="12"/>
  <c r="L57" i="12"/>
  <c r="N68" i="12"/>
  <c r="N66" i="12" s="1"/>
  <c r="M102" i="12"/>
  <c r="P102" i="12" s="1"/>
  <c r="K189" i="12"/>
  <c r="J651" i="12"/>
  <c r="N43" i="13"/>
  <c r="N41" i="13" s="1"/>
  <c r="L24" i="13"/>
  <c r="O535" i="13"/>
  <c r="K620" i="13"/>
  <c r="K623" i="13"/>
  <c r="L640" i="13"/>
  <c r="L638" i="13" s="1"/>
  <c r="L26" i="14"/>
  <c r="L16" i="14" s="1"/>
  <c r="K429" i="15"/>
  <c r="K426" i="11"/>
  <c r="K435" i="11"/>
  <c r="K450" i="11"/>
  <c r="K482" i="11"/>
  <c r="K499" i="11"/>
  <c r="O535" i="11"/>
  <c r="O564" i="11"/>
  <c r="K580" i="11"/>
  <c r="L314" i="12"/>
  <c r="O314" i="12" s="1"/>
  <c r="K368" i="12"/>
  <c r="K419" i="12"/>
  <c r="O435" i="12"/>
  <c r="K464" i="12"/>
  <c r="K626" i="12"/>
  <c r="K149" i="13"/>
  <c r="L275" i="13"/>
  <c r="L273" i="13" s="1"/>
  <c r="K285" i="13"/>
  <c r="L333" i="13"/>
  <c r="O333" i="13" s="1"/>
  <c r="K375" i="13"/>
  <c r="K380" i="13"/>
  <c r="K429" i="13"/>
  <c r="K432" i="13"/>
  <c r="K464" i="13"/>
  <c r="K498" i="13"/>
  <c r="K626" i="13"/>
  <c r="O102" i="15"/>
  <c r="K573" i="11"/>
  <c r="O601" i="11"/>
  <c r="K345" i="12"/>
  <c r="N31" i="12"/>
  <c r="N29" i="12" s="1"/>
  <c r="K380" i="12"/>
  <c r="O383" i="12"/>
  <c r="K401" i="12"/>
  <c r="O533" i="12"/>
  <c r="K564" i="12"/>
  <c r="K628" i="12"/>
  <c r="K635" i="12"/>
  <c r="K117" i="13"/>
  <c r="L314" i="13"/>
  <c r="L312" i="13" s="1"/>
  <c r="O312" i="13" s="1"/>
  <c r="K349" i="13"/>
  <c r="O383" i="13"/>
  <c r="K396" i="13"/>
  <c r="K401" i="13"/>
  <c r="K426" i="13"/>
  <c r="O455" i="13"/>
  <c r="O584" i="13"/>
  <c r="K628" i="13"/>
  <c r="K631" i="13"/>
  <c r="P70" i="14"/>
  <c r="N120" i="14"/>
  <c r="N118" i="14" s="1"/>
  <c r="N142" i="14"/>
  <c r="N140" i="14" s="1"/>
  <c r="K370" i="14"/>
  <c r="K473" i="14"/>
  <c r="K499" i="14"/>
  <c r="O555" i="14"/>
  <c r="O601" i="14"/>
  <c r="K625" i="14"/>
  <c r="K629" i="14"/>
  <c r="P70" i="15"/>
  <c r="K372" i="15"/>
  <c r="K424" i="15"/>
  <c r="K464" i="15"/>
  <c r="K481" i="15"/>
  <c r="K498" i="15"/>
  <c r="O564" i="15"/>
  <c r="K631" i="15"/>
  <c r="N68" i="16"/>
  <c r="N66" i="16" s="1"/>
  <c r="L24" i="16"/>
  <c r="O24" i="16" s="1"/>
  <c r="K117" i="16"/>
  <c r="K199" i="16"/>
  <c r="K235" i="16"/>
  <c r="K270" i="16"/>
  <c r="O349" i="16"/>
  <c r="K396" i="16"/>
  <c r="K419" i="16"/>
  <c r="K422" i="16"/>
  <c r="K432" i="16"/>
  <c r="K92" i="14"/>
  <c r="L144" i="14"/>
  <c r="O144" i="14" s="1"/>
  <c r="K189" i="14"/>
  <c r="K270" i="14"/>
  <c r="L333" i="14"/>
  <c r="K380" i="14"/>
  <c r="O437" i="14"/>
  <c r="K533" i="14"/>
  <c r="O535" i="14"/>
  <c r="K589" i="14"/>
  <c r="K593" i="14"/>
  <c r="K613" i="14"/>
  <c r="K630" i="14"/>
  <c r="K634" i="14"/>
  <c r="P45" i="15"/>
  <c r="L70" i="15"/>
  <c r="L68" i="15" s="1"/>
  <c r="L66" i="15" s="1"/>
  <c r="M252" i="15"/>
  <c r="P252" i="15" s="1"/>
  <c r="K369" i="15"/>
  <c r="K377" i="15"/>
  <c r="K381" i="15"/>
  <c r="K398" i="15"/>
  <c r="K402" i="15"/>
  <c r="K418" i="15"/>
  <c r="K425" i="15"/>
  <c r="O435" i="15"/>
  <c r="O568" i="15"/>
  <c r="K632" i="15"/>
  <c r="K650" i="15"/>
  <c r="O661" i="15"/>
  <c r="O49" i="16"/>
  <c r="K88" i="16"/>
  <c r="M142" i="16"/>
  <c r="M140" i="16" s="1"/>
  <c r="K173" i="16"/>
  <c r="O380" i="16"/>
  <c r="K426" i="16"/>
  <c r="K173" i="18"/>
  <c r="L24" i="18"/>
  <c r="O404" i="18"/>
  <c r="L32" i="18"/>
  <c r="O435" i="18"/>
  <c r="K624" i="18"/>
  <c r="K621" i="18"/>
  <c r="K113" i="14"/>
  <c r="K164" i="14"/>
  <c r="K200" i="14"/>
  <c r="K219" i="14"/>
  <c r="L224" i="14"/>
  <c r="L222" i="14" s="1"/>
  <c r="L220" i="14" s="1"/>
  <c r="K368" i="14"/>
  <c r="O380" i="14"/>
  <c r="K422" i="14"/>
  <c r="K435" i="14"/>
  <c r="K450" i="14"/>
  <c r="K481" i="14"/>
  <c r="O553" i="14"/>
  <c r="K611" i="14"/>
  <c r="K626" i="14"/>
  <c r="K631" i="14"/>
  <c r="K83" i="15"/>
  <c r="K270" i="15"/>
  <c r="K419" i="15"/>
  <c r="K426" i="15"/>
  <c r="O455" i="15"/>
  <c r="K621" i="15"/>
  <c r="K633" i="15"/>
  <c r="K65" i="16"/>
  <c r="K350" i="18"/>
  <c r="O533" i="14"/>
  <c r="O537" i="14"/>
  <c r="K551" i="14"/>
  <c r="K615" i="14"/>
  <c r="K618" i="14"/>
  <c r="L640" i="14"/>
  <c r="M22" i="15"/>
  <c r="M12" i="15" s="1"/>
  <c r="N68" i="15"/>
  <c r="P68" i="15" s="1"/>
  <c r="N331" i="15"/>
  <c r="N329" i="15" s="1"/>
  <c r="K343" i="15"/>
  <c r="K625" i="15"/>
  <c r="J651" i="15"/>
  <c r="K651" i="15" s="1"/>
  <c r="K398" i="16"/>
  <c r="K616" i="16"/>
  <c r="N331" i="14"/>
  <c r="N329" i="14" s="1"/>
  <c r="K377" i="14"/>
  <c r="K381" i="14"/>
  <c r="O459" i="14"/>
  <c r="K591" i="14"/>
  <c r="K621" i="14"/>
  <c r="K624" i="14"/>
  <c r="N644" i="14"/>
  <c r="N640" i="14" s="1"/>
  <c r="N638" i="14" s="1"/>
  <c r="N636" i="14" s="1"/>
  <c r="N26" i="15"/>
  <c r="K235" i="15"/>
  <c r="P275" i="15"/>
  <c r="L333" i="15"/>
  <c r="L331" i="15" s="1"/>
  <c r="K368" i="15"/>
  <c r="K380" i="15"/>
  <c r="K401" i="15"/>
  <c r="K420" i="15"/>
  <c r="K427" i="15"/>
  <c r="K450" i="15"/>
  <c r="K473" i="15"/>
  <c r="K634" i="15"/>
  <c r="K649" i="15"/>
  <c r="N43" i="16"/>
  <c r="N41" i="16" s="1"/>
  <c r="K424" i="16"/>
  <c r="O405" i="17"/>
  <c r="L33" i="17"/>
  <c r="O33" i="17" s="1"/>
  <c r="K455" i="17"/>
  <c r="P122" i="18"/>
  <c r="M22" i="18"/>
  <c r="M12" i="18" s="1"/>
  <c r="M120" i="18"/>
  <c r="M118" i="18" s="1"/>
  <c r="P118" i="18" s="1"/>
  <c r="L98" i="14"/>
  <c r="K149" i="14"/>
  <c r="K235" i="14"/>
  <c r="L254" i="14"/>
  <c r="O254" i="14" s="1"/>
  <c r="K341" i="14"/>
  <c r="N33" i="14"/>
  <c r="N13" i="14" s="1"/>
  <c r="K398" i="14"/>
  <c r="K417" i="14"/>
  <c r="K420" i="14"/>
  <c r="K424" i="14"/>
  <c r="O439" i="14"/>
  <c r="K547" i="14"/>
  <c r="O551" i="14"/>
  <c r="O564" i="14"/>
  <c r="M120" i="15"/>
  <c r="M118" i="15" s="1"/>
  <c r="K164" i="15"/>
  <c r="K229" i="15"/>
  <c r="L254" i="15"/>
  <c r="L252" i="15" s="1"/>
  <c r="O252" i="15" s="1"/>
  <c r="K285" i="15"/>
  <c r="L314" i="15"/>
  <c r="O314" i="15" s="1"/>
  <c r="K341" i="15"/>
  <c r="O457" i="15"/>
  <c r="K497" i="15"/>
  <c r="O533" i="15"/>
  <c r="O651" i="15"/>
  <c r="N26" i="16"/>
  <c r="N16" i="16" s="1"/>
  <c r="N96" i="16"/>
  <c r="N94" i="16" s="1"/>
  <c r="K133" i="16"/>
  <c r="L294" i="16"/>
  <c r="K345" i="16"/>
  <c r="K375" i="16"/>
  <c r="K418" i="16"/>
  <c r="O435" i="16"/>
  <c r="O455" i="16"/>
  <c r="K580" i="16"/>
  <c r="N43" i="17"/>
  <c r="N41" i="17" s="1"/>
  <c r="N252" i="16"/>
  <c r="N250" i="16" s="1"/>
  <c r="K626" i="16"/>
  <c r="M22" i="17"/>
  <c r="M12" i="17" s="1"/>
  <c r="L70" i="17"/>
  <c r="N273" i="17"/>
  <c r="N271" i="17" s="1"/>
  <c r="K372" i="17"/>
  <c r="O455" i="17"/>
  <c r="N31" i="17"/>
  <c r="N29" i="17" s="1"/>
  <c r="K626" i="17"/>
  <c r="L640" i="17"/>
  <c r="L638" i="17" s="1"/>
  <c r="L636" i="17" s="1"/>
  <c r="P98" i="18"/>
  <c r="K451" i="16"/>
  <c r="K473" i="16"/>
  <c r="N31" i="16"/>
  <c r="O599" i="16"/>
  <c r="K617" i="16"/>
  <c r="K93" i="17"/>
  <c r="K111" i="17"/>
  <c r="K199" i="17"/>
  <c r="K219" i="17"/>
  <c r="K235" i="17"/>
  <c r="P275" i="17"/>
  <c r="N331" i="17"/>
  <c r="P331" i="17" s="1"/>
  <c r="O349" i="17"/>
  <c r="K396" i="17"/>
  <c r="K419" i="17"/>
  <c r="K430" i="17"/>
  <c r="O459" i="17"/>
  <c r="K613" i="17"/>
  <c r="K628" i="17"/>
  <c r="N55" i="18"/>
  <c r="P55" i="18" s="1"/>
  <c r="K82" i="18"/>
  <c r="M273" i="18"/>
  <c r="M271" i="18" s="1"/>
  <c r="K380" i="18"/>
  <c r="K418" i="18"/>
  <c r="K421" i="18"/>
  <c r="O437" i="18"/>
  <c r="K449" i="18"/>
  <c r="K464" i="18"/>
  <c r="O584" i="18"/>
  <c r="L640" i="18"/>
  <c r="L638" i="18" s="1"/>
  <c r="L636" i="18" s="1"/>
  <c r="L254" i="17"/>
  <c r="O254" i="17" s="1"/>
  <c r="K370" i="17"/>
  <c r="O380" i="17"/>
  <c r="O437" i="17"/>
  <c r="K450" i="17"/>
  <c r="K498" i="17"/>
  <c r="K617" i="17"/>
  <c r="N273" i="18"/>
  <c r="N271" i="18" s="1"/>
  <c r="P294" i="18"/>
  <c r="O349" i="18"/>
  <c r="O352" i="18"/>
  <c r="O537" i="16"/>
  <c r="O566" i="16"/>
  <c r="O49" i="17"/>
  <c r="K200" i="17"/>
  <c r="K465" i="18"/>
  <c r="K481" i="18"/>
  <c r="K497" i="18"/>
  <c r="K564" i="18"/>
  <c r="O599" i="18"/>
  <c r="K634" i="18"/>
  <c r="O582" i="16"/>
  <c r="K629" i="16"/>
  <c r="J651" i="16"/>
  <c r="K651" i="16" s="1"/>
  <c r="K663" i="16"/>
  <c r="M49" i="17"/>
  <c r="P49" i="17" s="1"/>
  <c r="P224" i="17"/>
  <c r="K264" i="17"/>
  <c r="K328" i="17"/>
  <c r="P333" i="17"/>
  <c r="K381" i="17"/>
  <c r="K420" i="17"/>
  <c r="O457" i="17"/>
  <c r="N644" i="17"/>
  <c r="N640" i="17" s="1"/>
  <c r="N638" i="17" s="1"/>
  <c r="N636" i="17" s="1"/>
  <c r="K92" i="18"/>
  <c r="K109" i="18"/>
  <c r="L144" i="18"/>
  <c r="O144" i="18" s="1"/>
  <c r="P254" i="18"/>
  <c r="K289" i="18"/>
  <c r="L294" i="18"/>
  <c r="O294" i="18" s="1"/>
  <c r="L314" i="18"/>
  <c r="O314" i="18" s="1"/>
  <c r="K340" i="18"/>
  <c r="K628" i="18"/>
  <c r="O651" i="18"/>
  <c r="K533" i="16"/>
  <c r="O535" i="16"/>
  <c r="O564" i="16"/>
  <c r="L57" i="17"/>
  <c r="O57" i="17" s="1"/>
  <c r="P70" i="17"/>
  <c r="L224" i="17"/>
  <c r="O224" i="17" s="1"/>
  <c r="N312" i="17"/>
  <c r="N310" i="17" s="1"/>
  <c r="L333" i="17"/>
  <c r="L331" i="17" s="1"/>
  <c r="O347" i="17"/>
  <c r="O354" i="17"/>
  <c r="K402" i="17"/>
  <c r="K428" i="17"/>
  <c r="O435" i="17"/>
  <c r="K533" i="17"/>
  <c r="K612" i="17"/>
  <c r="K113" i="18"/>
  <c r="K199" i="18"/>
  <c r="L254" i="18"/>
  <c r="O254" i="18" s="1"/>
  <c r="M331" i="18"/>
  <c r="M329" i="18" s="1"/>
  <c r="K341" i="18"/>
  <c r="N33" i="18"/>
  <c r="N13" i="18" s="1"/>
  <c r="N32" i="18"/>
  <c r="N30" i="18" s="1"/>
  <c r="K629" i="18"/>
  <c r="K632" i="18"/>
  <c r="L24" i="17"/>
  <c r="O24" i="17" s="1"/>
  <c r="L19" i="1"/>
  <c r="P29" i="3"/>
  <c r="P66" i="2"/>
  <c r="O25" i="1"/>
  <c r="L15" i="1"/>
  <c r="O15" i="1" s="1"/>
  <c r="M19" i="1"/>
  <c r="M11" i="1"/>
  <c r="P21" i="1"/>
  <c r="N19" i="1"/>
  <c r="P29" i="2"/>
  <c r="M28" i="2"/>
  <c r="P28" i="2" s="1"/>
  <c r="M19" i="2"/>
  <c r="L24" i="2"/>
  <c r="M222" i="2"/>
  <c r="K612" i="2"/>
  <c r="K620" i="2"/>
  <c r="M19" i="3"/>
  <c r="N22" i="3"/>
  <c r="N96" i="3"/>
  <c r="N94" i="3" s="1"/>
  <c r="K270" i="3"/>
  <c r="P19" i="4"/>
  <c r="M15" i="2"/>
  <c r="P15" i="2" s="1"/>
  <c r="P34" i="2"/>
  <c r="P68" i="2"/>
  <c r="M310" i="2"/>
  <c r="K615" i="2"/>
  <c r="K623" i="2"/>
  <c r="M15" i="3"/>
  <c r="P15" i="3" s="1"/>
  <c r="K266" i="3"/>
  <c r="O330" i="3"/>
  <c r="P19" i="5"/>
  <c r="K626" i="2"/>
  <c r="M30" i="3"/>
  <c r="P30" i="3" s="1"/>
  <c r="P221" i="3"/>
  <c r="M220" i="3"/>
  <c r="P254" i="3"/>
  <c r="M252" i="3"/>
  <c r="P9" i="5"/>
  <c r="M14" i="1"/>
  <c r="P14" i="1" s="1"/>
  <c r="O21" i="1"/>
  <c r="P33" i="1"/>
  <c r="K613" i="2"/>
  <c r="K621" i="2"/>
  <c r="L640" i="2"/>
  <c r="P141" i="3"/>
  <c r="K164" i="3"/>
  <c r="O251" i="3"/>
  <c r="K450" i="3"/>
  <c r="P49" i="4"/>
  <c r="N26" i="2"/>
  <c r="N16" i="2" s="1"/>
  <c r="M120" i="2"/>
  <c r="M273" i="2"/>
  <c r="N312" i="2"/>
  <c r="K624" i="2"/>
  <c r="O318" i="3"/>
  <c r="K369" i="3"/>
  <c r="I367" i="3"/>
  <c r="K367" i="3" s="1"/>
  <c r="M11" i="2"/>
  <c r="M53" i="2"/>
  <c r="K611" i="2"/>
  <c r="M11" i="3"/>
  <c r="K200" i="3"/>
  <c r="P275" i="3"/>
  <c r="K622" i="2"/>
  <c r="P272" i="3"/>
  <c r="M271" i="3"/>
  <c r="M329" i="2"/>
  <c r="M13" i="3"/>
  <c r="P13" i="3" s="1"/>
  <c r="M22" i="3"/>
  <c r="M55" i="3"/>
  <c r="P144" i="3"/>
  <c r="M142" i="3"/>
  <c r="N220" i="3"/>
  <c r="O275" i="3"/>
  <c r="P333" i="3"/>
  <c r="M331" i="3"/>
  <c r="K611" i="3"/>
  <c r="K619" i="3"/>
  <c r="M11" i="4"/>
  <c r="M29" i="4"/>
  <c r="L34" i="4"/>
  <c r="M310" i="4"/>
  <c r="K617" i="4"/>
  <c r="K625" i="4"/>
  <c r="M13" i="5"/>
  <c r="P13" i="5" s="1"/>
  <c r="L19" i="5"/>
  <c r="M22" i="5"/>
  <c r="N43" i="5"/>
  <c r="N41" i="5" s="1"/>
  <c r="M55" i="5"/>
  <c r="M142" i="5"/>
  <c r="L254" i="5"/>
  <c r="P294" i="5"/>
  <c r="M292" i="5"/>
  <c r="N310" i="5"/>
  <c r="P19" i="7"/>
  <c r="K614" i="3"/>
  <c r="K622" i="3"/>
  <c r="M43" i="4"/>
  <c r="M66" i="4"/>
  <c r="M271" i="4"/>
  <c r="K612" i="4"/>
  <c r="K620" i="4"/>
  <c r="P11" i="5"/>
  <c r="L15" i="5"/>
  <c r="O15" i="5" s="1"/>
  <c r="N22" i="5"/>
  <c r="L24" i="5"/>
  <c r="M28" i="5"/>
  <c r="P28" i="5" s="1"/>
  <c r="L33" i="5"/>
  <c r="O33" i="5" s="1"/>
  <c r="M220" i="5"/>
  <c r="O291" i="5"/>
  <c r="P314" i="5"/>
  <c r="K617" i="3"/>
  <c r="N43" i="4"/>
  <c r="N41" i="4" s="1"/>
  <c r="M290" i="3"/>
  <c r="P290" i="3" s="1"/>
  <c r="K612" i="3"/>
  <c r="O102" i="4"/>
  <c r="N312" i="4"/>
  <c r="N310" i="4" s="1"/>
  <c r="K618" i="4"/>
  <c r="K626" i="4"/>
  <c r="L26" i="5"/>
  <c r="K340" i="5"/>
  <c r="P29" i="6"/>
  <c r="M28" i="6"/>
  <c r="P28" i="6" s="1"/>
  <c r="M331" i="6"/>
  <c r="M329" i="6" s="1"/>
  <c r="K615" i="3"/>
  <c r="P57" i="4"/>
  <c r="N68" i="4"/>
  <c r="M96" i="4"/>
  <c r="M142" i="4"/>
  <c r="M252" i="4"/>
  <c r="N273" i="4"/>
  <c r="K613" i="4"/>
  <c r="L23" i="5"/>
  <c r="N222" i="5"/>
  <c r="N220" i="5" s="1"/>
  <c r="N271" i="5"/>
  <c r="K618" i="3"/>
  <c r="L26" i="4"/>
  <c r="M220" i="4"/>
  <c r="M337" i="4"/>
  <c r="P337" i="4" s="1"/>
  <c r="K616" i="4"/>
  <c r="K624" i="4"/>
  <c r="M14" i="5"/>
  <c r="P14" i="5" s="1"/>
  <c r="M66" i="5"/>
  <c r="P66" i="5" s="1"/>
  <c r="M102" i="5"/>
  <c r="M96" i="5" s="1"/>
  <c r="M118" i="5"/>
  <c r="O272" i="5"/>
  <c r="O275" i="5"/>
  <c r="K341" i="5"/>
  <c r="K613" i="3"/>
  <c r="P330" i="5"/>
  <c r="N26" i="4"/>
  <c r="N16" i="4" s="1"/>
  <c r="M290" i="4"/>
  <c r="P290" i="4" s="1"/>
  <c r="M43" i="5"/>
  <c r="O19" i="7"/>
  <c r="K620" i="5"/>
  <c r="M19" i="6"/>
  <c r="L24" i="6"/>
  <c r="L33" i="6"/>
  <c r="O33" i="6" s="1"/>
  <c r="M220" i="6"/>
  <c r="K616" i="6"/>
  <c r="K624" i="6"/>
  <c r="O649" i="6"/>
  <c r="M14" i="7"/>
  <c r="P14" i="7" s="1"/>
  <c r="O21" i="7"/>
  <c r="N96" i="7"/>
  <c r="K372" i="7"/>
  <c r="K430" i="7"/>
  <c r="N19" i="8"/>
  <c r="O54" i="8"/>
  <c r="O95" i="8"/>
  <c r="O98" i="8"/>
  <c r="L96" i="8"/>
  <c r="N55" i="9"/>
  <c r="N53" i="9" s="1"/>
  <c r="K623" i="5"/>
  <c r="M15" i="6"/>
  <c r="P15" i="6" s="1"/>
  <c r="P34" i="6"/>
  <c r="I367" i="6"/>
  <c r="K367" i="6" s="1"/>
  <c r="K611" i="6"/>
  <c r="K619" i="6"/>
  <c r="M11" i="7"/>
  <c r="P21" i="7"/>
  <c r="P30" i="7"/>
  <c r="L57" i="7"/>
  <c r="P120" i="7"/>
  <c r="O347" i="7"/>
  <c r="K424" i="7"/>
  <c r="K450" i="7"/>
  <c r="N250" i="8"/>
  <c r="L33" i="8"/>
  <c r="O33" i="8" s="1"/>
  <c r="O438" i="8"/>
  <c r="N32" i="8"/>
  <c r="N30" i="8" s="1"/>
  <c r="O566" i="8"/>
  <c r="M118" i="9"/>
  <c r="P118" i="9" s="1"/>
  <c r="K626" i="5"/>
  <c r="K622" i="6"/>
  <c r="O311" i="7"/>
  <c r="O337" i="7"/>
  <c r="M337" i="7"/>
  <c r="M22" i="8"/>
  <c r="P45" i="8"/>
  <c r="M43" i="8"/>
  <c r="L24" i="8"/>
  <c r="L57" i="8"/>
  <c r="P224" i="8"/>
  <c r="N222" i="8"/>
  <c r="L33" i="9"/>
  <c r="O33" i="9" s="1"/>
  <c r="O384" i="9"/>
  <c r="O601" i="9"/>
  <c r="L34" i="9"/>
  <c r="K621" i="5"/>
  <c r="K617" i="6"/>
  <c r="K625" i="6"/>
  <c r="M13" i="7"/>
  <c r="P13" i="7" s="1"/>
  <c r="K370" i="7"/>
  <c r="K428" i="7"/>
  <c r="N22" i="8"/>
  <c r="P67" i="8"/>
  <c r="M66" i="8"/>
  <c r="P119" i="8"/>
  <c r="M118" i="8"/>
  <c r="L45" i="9"/>
  <c r="L23" i="9"/>
  <c r="L32" i="10"/>
  <c r="O437" i="10"/>
  <c r="K624" i="5"/>
  <c r="N26" i="6"/>
  <c r="N16" i="6" s="1"/>
  <c r="M292" i="6"/>
  <c r="N331" i="6"/>
  <c r="N329" i="6" s="1"/>
  <c r="K612" i="6"/>
  <c r="K620" i="6"/>
  <c r="M292" i="7"/>
  <c r="P9" i="8"/>
  <c r="O141" i="8"/>
  <c r="N34" i="8"/>
  <c r="N14" i="8" s="1"/>
  <c r="O537" i="8"/>
  <c r="P275" i="9"/>
  <c r="M273" i="9"/>
  <c r="I367" i="5"/>
  <c r="K367" i="5" s="1"/>
  <c r="M11" i="6"/>
  <c r="M53" i="6"/>
  <c r="M140" i="6"/>
  <c r="K615" i="6"/>
  <c r="K623" i="6"/>
  <c r="M15" i="7"/>
  <c r="P15" i="7" s="1"/>
  <c r="M55" i="7"/>
  <c r="M140" i="7"/>
  <c r="K416" i="7"/>
  <c r="K432" i="7"/>
  <c r="K618" i="7"/>
  <c r="K615" i="7"/>
  <c r="K612" i="7"/>
  <c r="K617" i="7"/>
  <c r="K614" i="7"/>
  <c r="K619" i="7"/>
  <c r="K611" i="7"/>
  <c r="K616" i="7"/>
  <c r="P31" i="9"/>
  <c r="M29" i="9"/>
  <c r="O534" i="13"/>
  <c r="L31" i="13"/>
  <c r="K622" i="5"/>
  <c r="O330" i="7"/>
  <c r="O19" i="8"/>
  <c r="P272" i="8"/>
  <c r="M271" i="8"/>
  <c r="P333" i="8"/>
  <c r="M331" i="8"/>
  <c r="P95" i="9"/>
  <c r="N43" i="8"/>
  <c r="N41" i="8" s="1"/>
  <c r="N26" i="8"/>
  <c r="N16" i="8" s="1"/>
  <c r="O251" i="8"/>
  <c r="O354" i="8"/>
  <c r="L34" i="8"/>
  <c r="L31" i="8"/>
  <c r="L11" i="8" s="1"/>
  <c r="O552" i="8"/>
  <c r="K624" i="7"/>
  <c r="M14" i="8"/>
  <c r="P14" i="8" s="1"/>
  <c r="O21" i="8"/>
  <c r="O49" i="8"/>
  <c r="M290" i="8"/>
  <c r="P290" i="8" s="1"/>
  <c r="O337" i="8"/>
  <c r="K614" i="8"/>
  <c r="K622" i="8"/>
  <c r="M16" i="9"/>
  <c r="M140" i="9"/>
  <c r="K219" i="9"/>
  <c r="O221" i="9"/>
  <c r="N222" i="9"/>
  <c r="N220" i="9" s="1"/>
  <c r="K164" i="10"/>
  <c r="P311" i="10"/>
  <c r="N32" i="10"/>
  <c r="N30" i="10" s="1"/>
  <c r="O383" i="10"/>
  <c r="K423" i="10"/>
  <c r="P24" i="11"/>
  <c r="M14" i="11"/>
  <c r="P14" i="11" s="1"/>
  <c r="N41" i="11"/>
  <c r="P254" i="11"/>
  <c r="M22" i="11"/>
  <c r="O568" i="11"/>
  <c r="N34" i="11"/>
  <c r="N14" i="11" s="1"/>
  <c r="K615" i="11"/>
  <c r="K616" i="11"/>
  <c r="K618" i="11"/>
  <c r="K612" i="11"/>
  <c r="K614" i="11"/>
  <c r="K619" i="11"/>
  <c r="K611" i="11"/>
  <c r="K613" i="11"/>
  <c r="M29" i="8"/>
  <c r="P224" i="10"/>
  <c r="M222" i="10"/>
  <c r="M290" i="10"/>
  <c r="P290" i="10" s="1"/>
  <c r="P292" i="10"/>
  <c r="O21" i="11"/>
  <c r="L19" i="11"/>
  <c r="M29" i="11"/>
  <c r="P31" i="11"/>
  <c r="P95" i="13"/>
  <c r="P291" i="13"/>
  <c r="M310" i="13"/>
  <c r="P310" i="13" s="1"/>
  <c r="P312" i="13"/>
  <c r="O598" i="14"/>
  <c r="L31" i="14"/>
  <c r="L11" i="14" s="1"/>
  <c r="L34" i="17"/>
  <c r="O34" i="17" s="1"/>
  <c r="O537" i="17"/>
  <c r="K622" i="7"/>
  <c r="M102" i="8"/>
  <c r="K612" i="8"/>
  <c r="K620" i="8"/>
  <c r="L19" i="9"/>
  <c r="P19" i="10"/>
  <c r="N22" i="10"/>
  <c r="P25" i="10"/>
  <c r="M15" i="10"/>
  <c r="M22" i="10"/>
  <c r="K86" i="10"/>
  <c r="K201" i="10"/>
  <c r="M250" i="10"/>
  <c r="P250" i="10" s="1"/>
  <c r="P252" i="10"/>
  <c r="O272" i="10"/>
  <c r="P330" i="10"/>
  <c r="K455" i="10"/>
  <c r="L640" i="10"/>
  <c r="O648" i="10"/>
  <c r="O534" i="11"/>
  <c r="L31" i="11"/>
  <c r="L11" i="11" s="1"/>
  <c r="M312" i="8"/>
  <c r="K615" i="8"/>
  <c r="P57" i="9"/>
  <c r="P119" i="9"/>
  <c r="L31" i="9"/>
  <c r="O382" i="9"/>
  <c r="L640" i="9"/>
  <c r="O650" i="9"/>
  <c r="O291" i="10"/>
  <c r="K620" i="7"/>
  <c r="L15" i="8"/>
  <c r="O15" i="8" s="1"/>
  <c r="K618" i="8"/>
  <c r="K626" i="8"/>
  <c r="N19" i="9"/>
  <c r="N32" i="9"/>
  <c r="N30" i="9" s="1"/>
  <c r="P45" i="9"/>
  <c r="M43" i="9"/>
  <c r="P54" i="9"/>
  <c r="P122" i="9"/>
  <c r="O251" i="9"/>
  <c r="N252" i="9"/>
  <c r="O354" i="9"/>
  <c r="K634" i="9"/>
  <c r="N34" i="10"/>
  <c r="P291" i="11"/>
  <c r="M290" i="11"/>
  <c r="P290" i="11" s="1"/>
  <c r="O437" i="11"/>
  <c r="N32" i="11"/>
  <c r="N30" i="11" s="1"/>
  <c r="O649" i="11"/>
  <c r="L640" i="11"/>
  <c r="K613" i="8"/>
  <c r="K624" i="9"/>
  <c r="K621" i="9"/>
  <c r="K626" i="9"/>
  <c r="K623" i="9"/>
  <c r="K625" i="9"/>
  <c r="O42" i="10"/>
  <c r="L57" i="10"/>
  <c r="L23" i="10"/>
  <c r="P337" i="10"/>
  <c r="M331" i="10"/>
  <c r="N43" i="12"/>
  <c r="N41" i="12" s="1"/>
  <c r="O49" i="12"/>
  <c r="N26" i="12"/>
  <c r="N16" i="12" s="1"/>
  <c r="P49" i="12"/>
  <c r="L26" i="8"/>
  <c r="M220" i="8"/>
  <c r="M11" i="9"/>
  <c r="L15" i="9"/>
  <c r="O15" i="9" s="1"/>
  <c r="P144" i="9"/>
  <c r="K149" i="9"/>
  <c r="P221" i="9"/>
  <c r="K229" i="9"/>
  <c r="M252" i="9"/>
  <c r="O67" i="10"/>
  <c r="O119" i="10"/>
  <c r="K328" i="10"/>
  <c r="N33" i="10"/>
  <c r="N13" i="10" s="1"/>
  <c r="M252" i="11"/>
  <c r="K369" i="11"/>
  <c r="I367" i="11"/>
  <c r="K367" i="11" s="1"/>
  <c r="K617" i="11"/>
  <c r="K617" i="9"/>
  <c r="M13" i="10"/>
  <c r="P13" i="10" s="1"/>
  <c r="L19" i="10"/>
  <c r="M55" i="10"/>
  <c r="N273" i="10"/>
  <c r="N271" i="10" s="1"/>
  <c r="K371" i="10"/>
  <c r="O537" i="10"/>
  <c r="P19" i="11"/>
  <c r="P98" i="11"/>
  <c r="M96" i="11"/>
  <c r="M142" i="11"/>
  <c r="O337" i="11"/>
  <c r="M337" i="11"/>
  <c r="P337" i="11" s="1"/>
  <c r="O534" i="12"/>
  <c r="N34" i="12"/>
  <c r="N14" i="12" s="1"/>
  <c r="O537" i="12"/>
  <c r="K615" i="9"/>
  <c r="K573" i="10"/>
  <c r="O582" i="10"/>
  <c r="N644" i="10"/>
  <c r="N640" i="10" s="1"/>
  <c r="N638" i="10" s="1"/>
  <c r="N636" i="10" s="1"/>
  <c r="L45" i="11"/>
  <c r="N26" i="11"/>
  <c r="N16" i="11" s="1"/>
  <c r="P70" i="11"/>
  <c r="N68" i="11"/>
  <c r="N66" i="11" s="1"/>
  <c r="N290" i="11"/>
  <c r="N31" i="11"/>
  <c r="P11" i="13"/>
  <c r="P43" i="13"/>
  <c r="K618" i="9"/>
  <c r="O25" i="11"/>
  <c r="L15" i="11"/>
  <c r="O15" i="11" s="1"/>
  <c r="N55" i="11"/>
  <c r="N53" i="11" s="1"/>
  <c r="P53" i="11" s="1"/>
  <c r="P221" i="11"/>
  <c r="M220" i="11"/>
  <c r="N222" i="11"/>
  <c r="L32" i="11"/>
  <c r="O383" i="11"/>
  <c r="K629" i="11"/>
  <c r="M28" i="12"/>
  <c r="P28" i="12" s="1"/>
  <c r="P29" i="12"/>
  <c r="O458" i="12"/>
  <c r="L33" i="12"/>
  <c r="O33" i="12" s="1"/>
  <c r="M68" i="13"/>
  <c r="P68" i="13" s="1"/>
  <c r="P70" i="13"/>
  <c r="M22" i="13"/>
  <c r="K371" i="9"/>
  <c r="K613" i="9"/>
  <c r="L55" i="11"/>
  <c r="L53" i="11" s="1"/>
  <c r="O311" i="11"/>
  <c r="K616" i="9"/>
  <c r="M14" i="10"/>
  <c r="P14" i="10" s="1"/>
  <c r="M271" i="10"/>
  <c r="K621" i="10"/>
  <c r="K630" i="10"/>
  <c r="M11" i="11"/>
  <c r="O347" i="11"/>
  <c r="L23" i="12"/>
  <c r="L70" i="12"/>
  <c r="K611" i="9"/>
  <c r="O566" i="10"/>
  <c r="K589" i="10"/>
  <c r="O597" i="10"/>
  <c r="O330" i="11"/>
  <c r="K420" i="11"/>
  <c r="N19" i="12"/>
  <c r="K614" i="10"/>
  <c r="K622" i="10"/>
  <c r="M66" i="11"/>
  <c r="K623" i="11"/>
  <c r="K624" i="11"/>
  <c r="K622" i="11"/>
  <c r="K633" i="11"/>
  <c r="O25" i="12"/>
  <c r="P224" i="12"/>
  <c r="N222" i="12"/>
  <c r="N220" i="12" s="1"/>
  <c r="P291" i="12"/>
  <c r="N292" i="12"/>
  <c r="N290" i="12" s="1"/>
  <c r="O337" i="12"/>
  <c r="M337" i="12"/>
  <c r="M331" i="12" s="1"/>
  <c r="K619" i="12"/>
  <c r="M22" i="12"/>
  <c r="P45" i="12"/>
  <c r="M43" i="12"/>
  <c r="K426" i="12"/>
  <c r="N644" i="12"/>
  <c r="N640" i="12" s="1"/>
  <c r="N638" i="12" s="1"/>
  <c r="N636" i="12" s="1"/>
  <c r="N19" i="13"/>
  <c r="P67" i="13"/>
  <c r="P122" i="13"/>
  <c r="M120" i="13"/>
  <c r="K92" i="12"/>
  <c r="P119" i="12"/>
  <c r="M118" i="12"/>
  <c r="K149" i="12"/>
  <c r="O380" i="12"/>
  <c r="K465" i="12"/>
  <c r="K481" i="12"/>
  <c r="K497" i="12"/>
  <c r="O568" i="12"/>
  <c r="P29" i="13"/>
  <c r="M28" i="13"/>
  <c r="P28" i="13" s="1"/>
  <c r="L26" i="13"/>
  <c r="P67" i="12"/>
  <c r="P333" i="12"/>
  <c r="K618" i="12"/>
  <c r="K615" i="12"/>
  <c r="K612" i="12"/>
  <c r="K617" i="12"/>
  <c r="K614" i="12"/>
  <c r="K616" i="12"/>
  <c r="O119" i="13"/>
  <c r="O54" i="12"/>
  <c r="O251" i="12"/>
  <c r="O311" i="12"/>
  <c r="K377" i="12"/>
  <c r="O25" i="13"/>
  <c r="L15" i="13"/>
  <c r="O15" i="13" s="1"/>
  <c r="L19" i="13"/>
  <c r="O74" i="13"/>
  <c r="P144" i="13"/>
  <c r="N142" i="13"/>
  <c r="N22" i="13"/>
  <c r="M118" i="11"/>
  <c r="M271" i="11"/>
  <c r="K632" i="11"/>
  <c r="O648" i="11"/>
  <c r="N644" i="11"/>
  <c r="N640" i="11" s="1"/>
  <c r="N638" i="11" s="1"/>
  <c r="N636" i="11" s="1"/>
  <c r="O141" i="12"/>
  <c r="P272" i="12"/>
  <c r="M271" i="12"/>
  <c r="K398" i="12"/>
  <c r="O599" i="12"/>
  <c r="K611" i="12"/>
  <c r="O141" i="13"/>
  <c r="M14" i="12"/>
  <c r="P14" i="12" s="1"/>
  <c r="M220" i="12"/>
  <c r="N252" i="12"/>
  <c r="P252" i="12" s="1"/>
  <c r="K624" i="12"/>
  <c r="N26" i="13"/>
  <c r="N16" i="13" s="1"/>
  <c r="M41" i="13"/>
  <c r="P57" i="13"/>
  <c r="M220" i="13"/>
  <c r="K398" i="13"/>
  <c r="O457" i="13"/>
  <c r="K473" i="13"/>
  <c r="O275" i="14"/>
  <c r="K622" i="12"/>
  <c r="O311" i="13"/>
  <c r="N644" i="13"/>
  <c r="N640" i="13" s="1"/>
  <c r="N638" i="13" s="1"/>
  <c r="N636" i="13" s="1"/>
  <c r="P67" i="14"/>
  <c r="M66" i="14"/>
  <c r="O438" i="14"/>
  <c r="L33" i="14"/>
  <c r="P273" i="13"/>
  <c r="K481" i="13"/>
  <c r="O568" i="13"/>
  <c r="N96" i="13"/>
  <c r="N94" i="13" s="1"/>
  <c r="O337" i="13"/>
  <c r="M337" i="13"/>
  <c r="M331" i="13" s="1"/>
  <c r="M13" i="14"/>
  <c r="P13" i="14" s="1"/>
  <c r="P33" i="14"/>
  <c r="P119" i="15"/>
  <c r="M15" i="12"/>
  <c r="M55" i="12"/>
  <c r="M250" i="12"/>
  <c r="M15" i="13"/>
  <c r="P15" i="13" s="1"/>
  <c r="K345" i="13"/>
  <c r="K369" i="13"/>
  <c r="I367" i="13"/>
  <c r="K367" i="13" s="1"/>
  <c r="O380" i="13"/>
  <c r="K465" i="13"/>
  <c r="O599" i="13"/>
  <c r="K612" i="13"/>
  <c r="K617" i="13"/>
  <c r="K614" i="13"/>
  <c r="K619" i="13"/>
  <c r="K611" i="13"/>
  <c r="K616" i="13"/>
  <c r="K618" i="13"/>
  <c r="K615" i="13"/>
  <c r="O42" i="14"/>
  <c r="L120" i="14"/>
  <c r="O122" i="14"/>
  <c r="P333" i="14"/>
  <c r="M331" i="14"/>
  <c r="O401" i="13"/>
  <c r="O437" i="13"/>
  <c r="N222" i="14"/>
  <c r="N220" i="14" s="1"/>
  <c r="N22" i="14"/>
  <c r="P224" i="14"/>
  <c r="M140" i="13"/>
  <c r="P272" i="14"/>
  <c r="M271" i="14"/>
  <c r="K372" i="14"/>
  <c r="K396" i="14"/>
  <c r="O582" i="14"/>
  <c r="O597" i="14"/>
  <c r="M22" i="14"/>
  <c r="N26" i="14"/>
  <c r="K112" i="14"/>
  <c r="O251" i="14"/>
  <c r="P314" i="14"/>
  <c r="M312" i="14"/>
  <c r="O566" i="14"/>
  <c r="P24" i="15"/>
  <c r="M14" i="15"/>
  <c r="P14" i="15" s="1"/>
  <c r="O537" i="15"/>
  <c r="N34" i="15"/>
  <c r="N14" i="15" s="1"/>
  <c r="P9" i="14"/>
  <c r="P19" i="14"/>
  <c r="P24" i="14"/>
  <c r="M14" i="14"/>
  <c r="P14" i="14" s="1"/>
  <c r="P29" i="14"/>
  <c r="P42" i="14"/>
  <c r="P57" i="14"/>
  <c r="P144" i="14"/>
  <c r="M142" i="14"/>
  <c r="N34" i="14"/>
  <c r="P45" i="14"/>
  <c r="O54" i="14"/>
  <c r="N55" i="14"/>
  <c r="N53" i="14" s="1"/>
  <c r="O70" i="14"/>
  <c r="P98" i="14"/>
  <c r="O95" i="14"/>
  <c r="N96" i="14"/>
  <c r="K110" i="14"/>
  <c r="O141" i="14"/>
  <c r="N292" i="14"/>
  <c r="N290" i="14" s="1"/>
  <c r="K343" i="14"/>
  <c r="N222" i="13"/>
  <c r="P222" i="13" s="1"/>
  <c r="P119" i="14"/>
  <c r="K375" i="14"/>
  <c r="K432" i="14"/>
  <c r="M9" i="16"/>
  <c r="P11" i="16"/>
  <c r="M271" i="13"/>
  <c r="P271" i="13" s="1"/>
  <c r="L19" i="14"/>
  <c r="O21" i="14"/>
  <c r="M43" i="14"/>
  <c r="O337" i="14"/>
  <c r="M29" i="15"/>
  <c r="P31" i="15"/>
  <c r="M11" i="15"/>
  <c r="K614" i="14"/>
  <c r="O648" i="14"/>
  <c r="K612" i="14"/>
  <c r="O54" i="15"/>
  <c r="P67" i="15"/>
  <c r="M66" i="15"/>
  <c r="O95" i="15"/>
  <c r="N120" i="15"/>
  <c r="O148" i="15"/>
  <c r="M148" i="15"/>
  <c r="M142" i="15" s="1"/>
  <c r="N292" i="15"/>
  <c r="N290" i="15" s="1"/>
  <c r="O21" i="15"/>
  <c r="O251" i="15"/>
  <c r="P272" i="15"/>
  <c r="M271" i="15"/>
  <c r="P333" i="15"/>
  <c r="O353" i="16"/>
  <c r="L33" i="16"/>
  <c r="O33" i="16" s="1"/>
  <c r="L32" i="16"/>
  <c r="O437" i="16"/>
  <c r="L19" i="15"/>
  <c r="P42" i="15"/>
  <c r="M41" i="15"/>
  <c r="L23" i="15"/>
  <c r="L45" i="15"/>
  <c r="L34" i="15"/>
  <c r="O354" i="15"/>
  <c r="M55" i="14"/>
  <c r="M252" i="14"/>
  <c r="N273" i="14"/>
  <c r="L57" i="15"/>
  <c r="K65" i="15"/>
  <c r="K117" i="15"/>
  <c r="N644" i="15"/>
  <c r="N640" i="15" s="1"/>
  <c r="N19" i="15"/>
  <c r="O49" i="15"/>
  <c r="L26" i="15"/>
  <c r="O141" i="15"/>
  <c r="P224" i="15"/>
  <c r="N222" i="15"/>
  <c r="N220" i="15" s="1"/>
  <c r="O438" i="15"/>
  <c r="L33" i="15"/>
  <c r="O33" i="15" s="1"/>
  <c r="N32" i="15"/>
  <c r="O566" i="15"/>
  <c r="P24" i="16"/>
  <c r="M14" i="16"/>
  <c r="P14" i="16" s="1"/>
  <c r="K613" i="15"/>
  <c r="O21" i="16"/>
  <c r="L19" i="16"/>
  <c r="M220" i="15"/>
  <c r="M337" i="15"/>
  <c r="P337" i="15" s="1"/>
  <c r="K616" i="15"/>
  <c r="K624" i="15"/>
  <c r="P19" i="16"/>
  <c r="L57" i="16"/>
  <c r="L23" i="16"/>
  <c r="P70" i="16"/>
  <c r="M68" i="16"/>
  <c r="P95" i="16"/>
  <c r="P122" i="16"/>
  <c r="M120" i="16"/>
  <c r="K614" i="15"/>
  <c r="K622" i="15"/>
  <c r="K435" i="16"/>
  <c r="K589" i="16"/>
  <c r="M29" i="17"/>
  <c r="M11" i="17"/>
  <c r="P31" i="17"/>
  <c r="O25" i="16"/>
  <c r="L15" i="16"/>
  <c r="O15" i="16" s="1"/>
  <c r="L34" i="16"/>
  <c r="O568" i="16"/>
  <c r="M292" i="15"/>
  <c r="P292" i="15" s="1"/>
  <c r="K612" i="15"/>
  <c r="K620" i="15"/>
  <c r="P29" i="16"/>
  <c r="M28" i="16"/>
  <c r="P28" i="16" s="1"/>
  <c r="O74" i="16"/>
  <c r="N312" i="16"/>
  <c r="N310" i="16" s="1"/>
  <c r="N22" i="16"/>
  <c r="O385" i="16"/>
  <c r="K431" i="16"/>
  <c r="K455" i="16"/>
  <c r="M312" i="15"/>
  <c r="K615" i="15"/>
  <c r="K623" i="15"/>
  <c r="P49" i="16"/>
  <c r="M26" i="16"/>
  <c r="O221" i="16"/>
  <c r="N34" i="16"/>
  <c r="N14" i="16" s="1"/>
  <c r="P57" i="16"/>
  <c r="M55" i="16"/>
  <c r="M22" i="16"/>
  <c r="L98" i="16"/>
  <c r="P275" i="16"/>
  <c r="M273" i="16"/>
  <c r="O406" i="16"/>
  <c r="K597" i="16"/>
  <c r="M13" i="16"/>
  <c r="P13" i="16" s="1"/>
  <c r="M312" i="16"/>
  <c r="K614" i="16"/>
  <c r="K612" i="16"/>
  <c r="K619" i="16"/>
  <c r="O649" i="16"/>
  <c r="P254" i="17"/>
  <c r="M252" i="17"/>
  <c r="K377" i="17"/>
  <c r="N32" i="17"/>
  <c r="N30" i="17" s="1"/>
  <c r="O534" i="17"/>
  <c r="L31" i="17"/>
  <c r="O651" i="16"/>
  <c r="N26" i="17"/>
  <c r="N16" i="17" s="1"/>
  <c r="N55" i="17"/>
  <c r="P55" i="17" s="1"/>
  <c r="P57" i="17"/>
  <c r="P102" i="17"/>
  <c r="O401" i="17"/>
  <c r="N644" i="16"/>
  <c r="N640" i="16" s="1"/>
  <c r="N638" i="16" s="1"/>
  <c r="N636" i="16" s="1"/>
  <c r="P122" i="17"/>
  <c r="N120" i="17"/>
  <c r="N118" i="17" s="1"/>
  <c r="O314" i="17"/>
  <c r="O330" i="17"/>
  <c r="K398" i="17"/>
  <c r="K473" i="17"/>
  <c r="O19" i="17"/>
  <c r="P221" i="17"/>
  <c r="M220" i="17"/>
  <c r="M96" i="16"/>
  <c r="P96" i="16" s="1"/>
  <c r="M329" i="16"/>
  <c r="K615" i="16"/>
  <c r="K631" i="16"/>
  <c r="O661" i="16"/>
  <c r="N22" i="17"/>
  <c r="P144" i="17"/>
  <c r="M142" i="17"/>
  <c r="K418" i="17"/>
  <c r="M222" i="16"/>
  <c r="K618" i="16"/>
  <c r="L23" i="17"/>
  <c r="L45" i="17"/>
  <c r="P98" i="17"/>
  <c r="M96" i="17"/>
  <c r="K369" i="17"/>
  <c r="I367" i="17"/>
  <c r="K367" i="17" s="1"/>
  <c r="K497" i="17"/>
  <c r="K133" i="17"/>
  <c r="K345" i="17"/>
  <c r="L32" i="17"/>
  <c r="O383" i="17"/>
  <c r="K426" i="17"/>
  <c r="K465" i="17"/>
  <c r="K481" i="17"/>
  <c r="L31" i="18"/>
  <c r="O436" i="18"/>
  <c r="K620" i="16"/>
  <c r="L15" i="17"/>
  <c r="O15" i="17" s="1"/>
  <c r="M19" i="17"/>
  <c r="O102" i="17"/>
  <c r="O568" i="17"/>
  <c r="N19" i="17"/>
  <c r="M29" i="18"/>
  <c r="P31" i="18"/>
  <c r="P45" i="18"/>
  <c r="M43" i="18"/>
  <c r="O102" i="18"/>
  <c r="M102" i="18"/>
  <c r="L26" i="18"/>
  <c r="K547" i="17"/>
  <c r="K632" i="17"/>
  <c r="K306" i="18"/>
  <c r="N11" i="18"/>
  <c r="N9" i="18" s="1"/>
  <c r="N19" i="18"/>
  <c r="K633" i="17"/>
  <c r="K110" i="18"/>
  <c r="O275" i="18"/>
  <c r="K370" i="18"/>
  <c r="O19" i="18"/>
  <c r="L33" i="18"/>
  <c r="O33" i="18" s="1"/>
  <c r="O567" i="18"/>
  <c r="M66" i="17"/>
  <c r="P66" i="17" s="1"/>
  <c r="M118" i="17"/>
  <c r="M271" i="17"/>
  <c r="P271" i="17" s="1"/>
  <c r="O599" i="17"/>
  <c r="K619" i="17"/>
  <c r="K611" i="17"/>
  <c r="K616" i="17"/>
  <c r="K615" i="17"/>
  <c r="L23" i="18"/>
  <c r="N26" i="18"/>
  <c r="N16" i="18" s="1"/>
  <c r="N22" i="18"/>
  <c r="N292" i="18"/>
  <c r="N290" i="18" s="1"/>
  <c r="P314" i="18"/>
  <c r="M312" i="18"/>
  <c r="K623" i="17"/>
  <c r="M15" i="18"/>
  <c r="P15" i="18" s="1"/>
  <c r="P34" i="18"/>
  <c r="I367" i="18"/>
  <c r="K367" i="18" s="1"/>
  <c r="K611" i="18"/>
  <c r="K619" i="18"/>
  <c r="O337" i="18"/>
  <c r="K614" i="18"/>
  <c r="K622" i="18"/>
  <c r="K617" i="18"/>
  <c r="K625" i="18"/>
  <c r="K624" i="17"/>
  <c r="M292" i="18"/>
  <c r="N331" i="18"/>
  <c r="N329" i="18" s="1"/>
  <c r="K612" i="18"/>
  <c r="K620" i="18"/>
  <c r="M11" i="18"/>
  <c r="M53" i="18"/>
  <c r="M140" i="18"/>
  <c r="M250" i="18"/>
  <c r="K615" i="18"/>
  <c r="K623" i="18"/>
  <c r="K618" i="18"/>
  <c r="K626" i="18"/>
  <c r="K613" i="18"/>
  <c r="N142" i="18"/>
  <c r="P142" i="18" s="1"/>
  <c r="N252" i="18"/>
  <c r="N250" i="18" s="1"/>
  <c r="O564" i="1" l="1"/>
  <c r="O144" i="12"/>
  <c r="P222" i="18"/>
  <c r="L68" i="5"/>
  <c r="O314" i="4"/>
  <c r="O31" i="3"/>
  <c r="O333" i="4"/>
  <c r="O96" i="8"/>
  <c r="N11" i="13"/>
  <c r="N9" i="13" s="1"/>
  <c r="L43" i="16"/>
  <c r="L41" i="16" s="1"/>
  <c r="O224" i="8"/>
  <c r="N53" i="6"/>
  <c r="P53" i="6" s="1"/>
  <c r="O144" i="16"/>
  <c r="L120" i="16"/>
  <c r="O120" i="16" s="1"/>
  <c r="L331" i="12"/>
  <c r="L329" i="12" s="1"/>
  <c r="O329" i="12" s="1"/>
  <c r="O148" i="1"/>
  <c r="L292" i="12"/>
  <c r="O292" i="12" s="1"/>
  <c r="O142" i="12"/>
  <c r="O34" i="7"/>
  <c r="O275" i="10"/>
  <c r="O30" i="14"/>
  <c r="N28" i="13"/>
  <c r="M94" i="13"/>
  <c r="P94" i="13" s="1"/>
  <c r="L120" i="3"/>
  <c r="O120" i="3" s="1"/>
  <c r="P140" i="12"/>
  <c r="L252" i="2"/>
  <c r="L250" i="2" s="1"/>
  <c r="P273" i="12"/>
  <c r="N28" i="18"/>
  <c r="L273" i="16"/>
  <c r="O273" i="16" s="1"/>
  <c r="O455" i="1"/>
  <c r="O34" i="3"/>
  <c r="O347" i="1"/>
  <c r="K82" i="1"/>
  <c r="P120" i="11"/>
  <c r="N11" i="4"/>
  <c r="N9" i="4" s="1"/>
  <c r="K113" i="1"/>
  <c r="K87" i="1"/>
  <c r="K164" i="1"/>
  <c r="O49" i="1"/>
  <c r="J651" i="1"/>
  <c r="K651" i="1" s="1"/>
  <c r="L14" i="16"/>
  <c r="O14" i="16" s="1"/>
  <c r="P314" i="1"/>
  <c r="O45" i="12"/>
  <c r="K648" i="1"/>
  <c r="O385" i="1"/>
  <c r="L120" i="7"/>
  <c r="O120" i="7" s="1"/>
  <c r="N53" i="4"/>
  <c r="P53" i="4" s="1"/>
  <c r="P331" i="2"/>
  <c r="O535" i="1"/>
  <c r="K421" i="1"/>
  <c r="O333" i="15"/>
  <c r="K632" i="1"/>
  <c r="M43" i="11"/>
  <c r="P43" i="11" s="1"/>
  <c r="K381" i="1"/>
  <c r="K497" i="1"/>
  <c r="O122" i="13"/>
  <c r="L55" i="13"/>
  <c r="L53" i="13" s="1"/>
  <c r="O53" i="13" s="1"/>
  <c r="K649" i="1"/>
  <c r="K380" i="1"/>
  <c r="L68" i="6"/>
  <c r="O68" i="6" s="1"/>
  <c r="P224" i="1"/>
  <c r="K416" i="1"/>
  <c r="K628" i="1"/>
  <c r="K580" i="1"/>
  <c r="O120" i="13"/>
  <c r="L55" i="9"/>
  <c r="O55" i="9" s="1"/>
  <c r="N220" i="6"/>
  <c r="O220" i="6" s="1"/>
  <c r="K285" i="1"/>
  <c r="O401" i="1"/>
  <c r="K138" i="1"/>
  <c r="K85" i="1"/>
  <c r="K199" i="1"/>
  <c r="P333" i="1"/>
  <c r="L120" i="4"/>
  <c r="O120" i="4" s="1"/>
  <c r="K132" i="1"/>
  <c r="K564" i="1"/>
  <c r="O661" i="1"/>
  <c r="K425" i="1"/>
  <c r="K201" i="1"/>
  <c r="K110" i="1"/>
  <c r="M250" i="15"/>
  <c r="P250" i="15" s="1"/>
  <c r="N66" i="3"/>
  <c r="P66" i="3" s="1"/>
  <c r="K185" i="1"/>
  <c r="K589" i="1"/>
  <c r="L331" i="16"/>
  <c r="L329" i="16" s="1"/>
  <c r="O329" i="16" s="1"/>
  <c r="N55" i="1"/>
  <c r="N53" i="1" s="1"/>
  <c r="L273" i="4"/>
  <c r="L271" i="4" s="1"/>
  <c r="K482" i="1"/>
  <c r="L68" i="18"/>
  <c r="O68" i="18" s="1"/>
  <c r="N11" i="12"/>
  <c r="N9" i="12" s="1"/>
  <c r="L273" i="9"/>
  <c r="O273" i="9" s="1"/>
  <c r="O45" i="7"/>
  <c r="P43" i="14"/>
  <c r="K324" i="1"/>
  <c r="O582" i="1"/>
  <c r="K235" i="1"/>
  <c r="K634" i="1"/>
  <c r="K630" i="1"/>
  <c r="O671" i="1"/>
  <c r="K424" i="1"/>
  <c r="O459" i="1"/>
  <c r="K117" i="1"/>
  <c r="L43" i="6"/>
  <c r="O43" i="6" s="1"/>
  <c r="K176" i="1"/>
  <c r="O599" i="1"/>
  <c r="O665" i="1"/>
  <c r="K204" i="1"/>
  <c r="K423" i="1"/>
  <c r="L331" i="7"/>
  <c r="L329" i="7" s="1"/>
  <c r="O329" i="7" s="1"/>
  <c r="K304" i="1"/>
  <c r="L222" i="9"/>
  <c r="L220" i="9" s="1"/>
  <c r="O220" i="9" s="1"/>
  <c r="P120" i="5"/>
  <c r="L292" i="2"/>
  <c r="L290" i="2" s="1"/>
  <c r="O290" i="2" s="1"/>
  <c r="K84" i="1"/>
  <c r="K289" i="1"/>
  <c r="O74" i="1"/>
  <c r="K420" i="1"/>
  <c r="L120" i="2"/>
  <c r="L118" i="2" s="1"/>
  <c r="O118" i="2" s="1"/>
  <c r="O333" i="17"/>
  <c r="O636" i="12"/>
  <c r="L142" i="7"/>
  <c r="L140" i="7" s="1"/>
  <c r="O140" i="7" s="1"/>
  <c r="P331" i="13"/>
  <c r="L142" i="18"/>
  <c r="L140" i="18" s="1"/>
  <c r="L331" i="10"/>
  <c r="O331" i="10" s="1"/>
  <c r="O331" i="4"/>
  <c r="O435" i="1"/>
  <c r="O349" i="1"/>
  <c r="M290" i="12"/>
  <c r="P290" i="12" s="1"/>
  <c r="M118" i="10"/>
  <c r="P118" i="10" s="1"/>
  <c r="M310" i="6"/>
  <c r="P310" i="6" s="1"/>
  <c r="O32" i="18"/>
  <c r="K620" i="1"/>
  <c r="O275" i="13"/>
  <c r="L331" i="11"/>
  <c r="L329" i="11" s="1"/>
  <c r="O329" i="11" s="1"/>
  <c r="M250" i="2"/>
  <c r="P250" i="2" s="1"/>
  <c r="K158" i="1"/>
  <c r="P57" i="1"/>
  <c r="K464" i="1"/>
  <c r="K111" i="1"/>
  <c r="L96" i="9"/>
  <c r="O96" i="9" s="1"/>
  <c r="P120" i="3"/>
  <c r="P337" i="1"/>
  <c r="K426" i="1"/>
  <c r="O648" i="1"/>
  <c r="K328" i="1"/>
  <c r="P70" i="1"/>
  <c r="K92" i="1"/>
  <c r="L290" i="9"/>
  <c r="O290" i="9" s="1"/>
  <c r="O292" i="9"/>
  <c r="K431" i="1"/>
  <c r="L292" i="14"/>
  <c r="O292" i="14" s="1"/>
  <c r="O120" i="6"/>
  <c r="K466" i="1"/>
  <c r="K449" i="1"/>
  <c r="K613" i="1"/>
  <c r="K631" i="1"/>
  <c r="M94" i="15"/>
  <c r="P94" i="15" s="1"/>
  <c r="K624" i="1"/>
  <c r="O31" i="16"/>
  <c r="O640" i="13"/>
  <c r="P120" i="6"/>
  <c r="O144" i="5"/>
  <c r="O294" i="9"/>
  <c r="O555" i="1"/>
  <c r="O553" i="1"/>
  <c r="O568" i="1"/>
  <c r="K267" i="1"/>
  <c r="K149" i="1"/>
  <c r="M290" i="13"/>
  <c r="P290" i="13" s="1"/>
  <c r="L29" i="16"/>
  <c r="O29" i="16" s="1"/>
  <c r="M94" i="10"/>
  <c r="P94" i="10" s="1"/>
  <c r="L292" i="7"/>
  <c r="O292" i="7" s="1"/>
  <c r="L43" i="4"/>
  <c r="L41" i="4" s="1"/>
  <c r="L142" i="4"/>
  <c r="L140" i="4" s="1"/>
  <c r="O140" i="4" s="1"/>
  <c r="K417" i="1"/>
  <c r="K64" i="1"/>
  <c r="O580" i="1"/>
  <c r="L30" i="18"/>
  <c r="O30" i="18" s="1"/>
  <c r="L96" i="18"/>
  <c r="L94" i="18" s="1"/>
  <c r="O94" i="18" s="1"/>
  <c r="P55" i="16"/>
  <c r="O224" i="14"/>
  <c r="L222" i="2"/>
  <c r="L220" i="2" s="1"/>
  <c r="O220" i="2" s="1"/>
  <c r="O337" i="1"/>
  <c r="O98" i="3"/>
  <c r="K350" i="1"/>
  <c r="K402" i="1"/>
  <c r="K427" i="1"/>
  <c r="K264" i="1"/>
  <c r="O122" i="6"/>
  <c r="L292" i="4"/>
  <c r="O292" i="4" s="1"/>
  <c r="L292" i="3"/>
  <c r="L290" i="3" s="1"/>
  <c r="O290" i="3" s="1"/>
  <c r="K343" i="1"/>
  <c r="K93" i="1"/>
  <c r="O275" i="12"/>
  <c r="O144" i="10"/>
  <c r="O34" i="13"/>
  <c r="O584" i="1"/>
  <c r="K200" i="1"/>
  <c r="O34" i="18"/>
  <c r="O551" i="1"/>
  <c r="L273" i="2"/>
  <c r="L271" i="2" s="1"/>
  <c r="O271" i="2" s="1"/>
  <c r="O383" i="1"/>
  <c r="K593" i="1"/>
  <c r="K112" i="1"/>
  <c r="K451" i="1"/>
  <c r="K635" i="1"/>
  <c r="L331" i="8"/>
  <c r="L329" i="8" s="1"/>
  <c r="O329" i="8" s="1"/>
  <c r="O34" i="6"/>
  <c r="K474" i="1"/>
  <c r="K650" i="1"/>
  <c r="O380" i="1"/>
  <c r="O597" i="1"/>
  <c r="P273" i="18"/>
  <c r="O640" i="5"/>
  <c r="L55" i="3"/>
  <c r="L53" i="3" s="1"/>
  <c r="O53" i="3" s="1"/>
  <c r="O271" i="3"/>
  <c r="K419" i="1"/>
  <c r="P49" i="7"/>
  <c r="P142" i="6"/>
  <c r="O651" i="1"/>
  <c r="P294" i="1"/>
  <c r="K668" i="1"/>
  <c r="K465" i="1"/>
  <c r="P98" i="1"/>
  <c r="L252" i="17"/>
  <c r="O252" i="17" s="1"/>
  <c r="O271" i="11"/>
  <c r="K80" i="1"/>
  <c r="P22" i="17"/>
  <c r="L68" i="11"/>
  <c r="L66" i="11" s="1"/>
  <c r="O66" i="11" s="1"/>
  <c r="O406" i="1"/>
  <c r="K615" i="1"/>
  <c r="N66" i="18"/>
  <c r="P66" i="18" s="1"/>
  <c r="K249" i="1"/>
  <c r="P292" i="9"/>
  <c r="L68" i="3"/>
  <c r="O68" i="3" s="1"/>
  <c r="P142" i="16"/>
  <c r="P43" i="2"/>
  <c r="P55" i="2"/>
  <c r="K611" i="1"/>
  <c r="L222" i="16"/>
  <c r="O222" i="16" s="1"/>
  <c r="P53" i="2"/>
  <c r="O254" i="4"/>
  <c r="K614" i="1"/>
  <c r="K597" i="1"/>
  <c r="K616" i="1"/>
  <c r="L222" i="11"/>
  <c r="L220" i="11" s="1"/>
  <c r="O122" i="8"/>
  <c r="O16" i="16"/>
  <c r="L312" i="6"/>
  <c r="O312" i="6" s="1"/>
  <c r="K625" i="1"/>
  <c r="K617" i="1"/>
  <c r="K619" i="1"/>
  <c r="O142" i="10"/>
  <c r="L96" i="6"/>
  <c r="L94" i="6" s="1"/>
  <c r="O94" i="6" s="1"/>
  <c r="L312" i="16"/>
  <c r="O312" i="16" s="1"/>
  <c r="P74" i="7"/>
  <c r="L11" i="6"/>
  <c r="O11" i="6" s="1"/>
  <c r="L13" i="3"/>
  <c r="O13" i="3" s="1"/>
  <c r="L14" i="3"/>
  <c r="P22" i="4"/>
  <c r="O640" i="18"/>
  <c r="L222" i="17"/>
  <c r="O222" i="17" s="1"/>
  <c r="L14" i="14"/>
  <c r="L312" i="12"/>
  <c r="O312" i="12" s="1"/>
  <c r="O254" i="11"/>
  <c r="L96" i="10"/>
  <c r="O96" i="10" s="1"/>
  <c r="N11" i="8"/>
  <c r="N9" i="8" s="1"/>
  <c r="N41" i="15"/>
  <c r="P41" i="15" s="1"/>
  <c r="O140" i="10"/>
  <c r="P140" i="10"/>
  <c r="L292" i="8"/>
  <c r="O292" i="8" s="1"/>
  <c r="L252" i="3"/>
  <c r="O252" i="3" s="1"/>
  <c r="O640" i="4"/>
  <c r="N28" i="8"/>
  <c r="L55" i="4"/>
  <c r="O55" i="4" s="1"/>
  <c r="L312" i="11"/>
  <c r="O252" i="4"/>
  <c r="P250" i="8"/>
  <c r="P252" i="8"/>
  <c r="L292" i="5"/>
  <c r="O292" i="5" s="1"/>
  <c r="P142" i="10"/>
  <c r="N12" i="6"/>
  <c r="P12" i="6" s="1"/>
  <c r="K186" i="1"/>
  <c r="O533" i="1"/>
  <c r="K591" i="1"/>
  <c r="K473" i="1"/>
  <c r="K341" i="1"/>
  <c r="K229" i="1"/>
  <c r="K618" i="1"/>
  <c r="K109" i="1"/>
  <c r="K86" i="1"/>
  <c r="L310" i="17"/>
  <c r="O310" i="17" s="1"/>
  <c r="L292" i="10"/>
  <c r="O292" i="10" s="1"/>
  <c r="L312" i="7"/>
  <c r="O312" i="7" s="1"/>
  <c r="O254" i="7"/>
  <c r="M94" i="2"/>
  <c r="P94" i="2" s="1"/>
  <c r="P41" i="2"/>
  <c r="P275" i="1"/>
  <c r="O254" i="9"/>
  <c r="O31" i="6"/>
  <c r="K270" i="1"/>
  <c r="L68" i="16"/>
  <c r="O68" i="16" s="1"/>
  <c r="N29" i="10"/>
  <c r="N28" i="10" s="1"/>
  <c r="L28" i="6"/>
  <c r="O32" i="14"/>
  <c r="M26" i="6"/>
  <c r="M20" i="6" s="1"/>
  <c r="M18" i="6" s="1"/>
  <c r="O254" i="6"/>
  <c r="M290" i="17"/>
  <c r="P290" i="17" s="1"/>
  <c r="L292" i="18"/>
  <c r="L290" i="18" s="1"/>
  <c r="O290" i="18" s="1"/>
  <c r="P331" i="16"/>
  <c r="O254" i="12"/>
  <c r="O275" i="11"/>
  <c r="M290" i="2"/>
  <c r="P290" i="2" s="1"/>
  <c r="O640" i="6"/>
  <c r="L13" i="13"/>
  <c r="O13" i="13" s="1"/>
  <c r="N28" i="12"/>
  <c r="L273" i="6"/>
  <c r="O273" i="6" s="1"/>
  <c r="P142" i="7"/>
  <c r="L292" i="6"/>
  <c r="O292" i="6" s="1"/>
  <c r="N644" i="1"/>
  <c r="N640" i="1" s="1"/>
  <c r="N638" i="1" s="1"/>
  <c r="N636" i="1" s="1"/>
  <c r="K213" i="1"/>
  <c r="L331" i="3"/>
  <c r="O331" i="3" s="1"/>
  <c r="P273" i="15"/>
  <c r="O668" i="1"/>
  <c r="K481" i="1"/>
  <c r="K65" i="1"/>
  <c r="M310" i="7"/>
  <c r="P310" i="7" s="1"/>
  <c r="L638" i="6"/>
  <c r="L636" i="6" s="1"/>
  <c r="O636" i="6" s="1"/>
  <c r="O30" i="5"/>
  <c r="P118" i="8"/>
  <c r="P222" i="4"/>
  <c r="N118" i="12"/>
  <c r="P118" i="12" s="1"/>
  <c r="K396" i="1"/>
  <c r="N29" i="3"/>
  <c r="N28" i="3" s="1"/>
  <c r="L96" i="17"/>
  <c r="O96" i="17" s="1"/>
  <c r="L222" i="12"/>
  <c r="L220" i="12" s="1"/>
  <c r="O220" i="12" s="1"/>
  <c r="N41" i="6"/>
  <c r="P41" i="6" s="1"/>
  <c r="K428" i="1"/>
  <c r="P22" i="15"/>
  <c r="P120" i="8"/>
  <c r="K81" i="1"/>
  <c r="K397" i="1"/>
  <c r="K189" i="1"/>
  <c r="K83" i="1"/>
  <c r="L142" i="17"/>
  <c r="O142" i="17" s="1"/>
  <c r="O30" i="13"/>
  <c r="K349" i="1"/>
  <c r="K88" i="1"/>
  <c r="K432" i="1"/>
  <c r="K133" i="1"/>
  <c r="K215" i="1"/>
  <c r="K633" i="1"/>
  <c r="K533" i="1"/>
  <c r="K595" i="1"/>
  <c r="K345" i="1"/>
  <c r="K622" i="1"/>
  <c r="K435" i="1"/>
  <c r="K663" i="1"/>
  <c r="P68" i="6"/>
  <c r="L275" i="1"/>
  <c r="O275" i="1" s="1"/>
  <c r="L252" i="18"/>
  <c r="L250" i="18" s="1"/>
  <c r="O250" i="18" s="1"/>
  <c r="O331" i="15"/>
  <c r="L14" i="11"/>
  <c r="O14" i="11" s="1"/>
  <c r="O96" i="12"/>
  <c r="L13" i="4"/>
  <c r="O13" i="4" s="1"/>
  <c r="O224" i="5"/>
  <c r="M26" i="3"/>
  <c r="M20" i="3" s="1"/>
  <c r="M18" i="3" s="1"/>
  <c r="O57" i="2"/>
  <c r="L68" i="2"/>
  <c r="L66" i="2" s="1"/>
  <c r="N29" i="5"/>
  <c r="N28" i="5" s="1"/>
  <c r="O16" i="17"/>
  <c r="O122" i="17"/>
  <c r="L252" i="16"/>
  <c r="L250" i="16" s="1"/>
  <c r="O250" i="16" s="1"/>
  <c r="P271" i="11"/>
  <c r="P312" i="12"/>
  <c r="O98" i="12"/>
  <c r="L292" i="13"/>
  <c r="O292" i="13" s="1"/>
  <c r="O70" i="9"/>
  <c r="L43" i="8"/>
  <c r="O43" i="8" s="1"/>
  <c r="L252" i="8"/>
  <c r="O252" i="8" s="1"/>
  <c r="L252" i="13"/>
  <c r="O252" i="13" s="1"/>
  <c r="N12" i="12"/>
  <c r="N10" i="12" s="1"/>
  <c r="N11" i="14"/>
  <c r="N9" i="14" s="1"/>
  <c r="L312" i="15"/>
  <c r="O312" i="15" s="1"/>
  <c r="L11" i="12"/>
  <c r="L9" i="12" s="1"/>
  <c r="O31" i="10"/>
  <c r="L331" i="6"/>
  <c r="L329" i="6" s="1"/>
  <c r="O329" i="6" s="1"/>
  <c r="L96" i="5"/>
  <c r="O96" i="5" s="1"/>
  <c r="N271" i="6"/>
  <c r="P271" i="6" s="1"/>
  <c r="O224" i="6"/>
  <c r="O457" i="1"/>
  <c r="K573" i="1"/>
  <c r="K173" i="1"/>
  <c r="P271" i="15"/>
  <c r="L252" i="14"/>
  <c r="O252" i="14" s="1"/>
  <c r="L292" i="11"/>
  <c r="L290" i="11" s="1"/>
  <c r="O290" i="11" s="1"/>
  <c r="P312" i="17"/>
  <c r="O32" i="13"/>
  <c r="L29" i="12"/>
  <c r="O29" i="12" s="1"/>
  <c r="L13" i="11"/>
  <c r="O13" i="11" s="1"/>
  <c r="O32" i="12"/>
  <c r="L29" i="10"/>
  <c r="O29" i="10" s="1"/>
  <c r="L222" i="10"/>
  <c r="O222" i="10" s="1"/>
  <c r="P142" i="8"/>
  <c r="P22" i="9"/>
  <c r="L43" i="13"/>
  <c r="O43" i="13" s="1"/>
  <c r="M96" i="3"/>
  <c r="P96" i="3" s="1"/>
  <c r="L222" i="4"/>
  <c r="O57" i="5"/>
  <c r="O32" i="5"/>
  <c r="K370" i="1"/>
  <c r="M250" i="13"/>
  <c r="P250" i="13" s="1"/>
  <c r="K429" i="1"/>
  <c r="N329" i="17"/>
  <c r="P329" i="17" s="1"/>
  <c r="L273" i="15"/>
  <c r="O273" i="15" s="1"/>
  <c r="P331" i="10"/>
  <c r="M12" i="9"/>
  <c r="M10" i="9" s="1"/>
  <c r="L96" i="7"/>
  <c r="O96" i="7" s="1"/>
  <c r="P55" i="3"/>
  <c r="O34" i="2"/>
  <c r="O26" i="10"/>
  <c r="M118" i="4"/>
  <c r="P118" i="4" s="1"/>
  <c r="P273" i="5"/>
  <c r="L120" i="9"/>
  <c r="O120" i="9" s="1"/>
  <c r="N28" i="4"/>
  <c r="K265" i="1"/>
  <c r="O640" i="7"/>
  <c r="O224" i="3"/>
  <c r="L16" i="2"/>
  <c r="O16" i="2" s="1"/>
  <c r="K422" i="1"/>
  <c r="J671" i="1"/>
  <c r="K671" i="1" s="1"/>
  <c r="N26" i="1"/>
  <c r="N16" i="1" s="1"/>
  <c r="K216" i="1"/>
  <c r="K450" i="1"/>
  <c r="L68" i="13"/>
  <c r="O68" i="13" s="1"/>
  <c r="L43" i="10"/>
  <c r="O43" i="10" s="1"/>
  <c r="P140" i="9"/>
  <c r="N20" i="9"/>
  <c r="P20" i="9" s="1"/>
  <c r="L120" i="5"/>
  <c r="L118" i="5" s="1"/>
  <c r="O118" i="5" s="1"/>
  <c r="N41" i="3"/>
  <c r="L96" i="15"/>
  <c r="O333" i="18"/>
  <c r="L43" i="18"/>
  <c r="L41" i="18" s="1"/>
  <c r="P142" i="9"/>
  <c r="L120" i="10"/>
  <c r="O120" i="10" s="1"/>
  <c r="L273" i="7"/>
  <c r="L271" i="7" s="1"/>
  <c r="O271" i="7" s="1"/>
  <c r="P53" i="15"/>
  <c r="N11" i="7"/>
  <c r="N9" i="7" s="1"/>
  <c r="O601" i="1"/>
  <c r="P220" i="17"/>
  <c r="L96" i="11"/>
  <c r="O96" i="11" s="1"/>
  <c r="L14" i="10"/>
  <c r="N28" i="9"/>
  <c r="L312" i="8"/>
  <c r="O275" i="7"/>
  <c r="L43" i="3"/>
  <c r="L41" i="3" s="1"/>
  <c r="O31" i="2"/>
  <c r="N12" i="7"/>
  <c r="N10" i="7" s="1"/>
  <c r="O352" i="1"/>
  <c r="O331" i="17"/>
  <c r="M290" i="16"/>
  <c r="P290" i="16" s="1"/>
  <c r="L22" i="14"/>
  <c r="L20" i="14" s="1"/>
  <c r="L18" i="14" s="1"/>
  <c r="O26" i="3"/>
  <c r="K219" i="1"/>
  <c r="N28" i="17"/>
  <c r="L292" i="15"/>
  <c r="O292" i="15" s="1"/>
  <c r="N11" i="9"/>
  <c r="N9" i="9" s="1"/>
  <c r="P16" i="9"/>
  <c r="L28" i="2"/>
  <c r="O16" i="9"/>
  <c r="P222" i="17"/>
  <c r="K266" i="1"/>
  <c r="P144" i="1"/>
  <c r="K377" i="1"/>
  <c r="N53" i="18"/>
  <c r="P53" i="18" s="1"/>
  <c r="M118" i="14"/>
  <c r="P118" i="14" s="1"/>
  <c r="P26" i="9"/>
  <c r="P55" i="8"/>
  <c r="L11" i="2"/>
  <c r="O11" i="2" s="1"/>
  <c r="O16" i="10"/>
  <c r="K498" i="1"/>
  <c r="K368" i="1"/>
  <c r="K401" i="1"/>
  <c r="K547" i="1"/>
  <c r="M250" i="16"/>
  <c r="P250" i="16" s="1"/>
  <c r="L13" i="8"/>
  <c r="O13" i="8" s="1"/>
  <c r="P22" i="2"/>
  <c r="L273" i="17"/>
  <c r="K376" i="1"/>
  <c r="O638" i="17"/>
  <c r="M290" i="14"/>
  <c r="P290" i="14" s="1"/>
  <c r="L66" i="14"/>
  <c r="O66" i="14" s="1"/>
  <c r="L16" i="3"/>
  <c r="O16" i="3" s="1"/>
  <c r="M96" i="7"/>
  <c r="M94" i="7" s="1"/>
  <c r="L312" i="18"/>
  <c r="L310" i="18" s="1"/>
  <c r="O310" i="18" s="1"/>
  <c r="P66" i="14"/>
  <c r="P271" i="12"/>
  <c r="M26" i="7"/>
  <c r="M16" i="7" s="1"/>
  <c r="P16" i="7" s="1"/>
  <c r="O222" i="6"/>
  <c r="O16" i="7"/>
  <c r="L68" i="8"/>
  <c r="O68" i="8" s="1"/>
  <c r="L120" i="18"/>
  <c r="L118" i="18" s="1"/>
  <c r="O118" i="18" s="1"/>
  <c r="L55" i="14"/>
  <c r="L53" i="14" s="1"/>
  <c r="O53" i="14" s="1"/>
  <c r="L312" i="10"/>
  <c r="L310" i="10" s="1"/>
  <c r="O310" i="10" s="1"/>
  <c r="P329" i="9"/>
  <c r="O271" i="5"/>
  <c r="L22" i="3"/>
  <c r="L20" i="3" s="1"/>
  <c r="M12" i="2"/>
  <c r="M10" i="2" s="1"/>
  <c r="L273" i="8"/>
  <c r="O273" i="8" s="1"/>
  <c r="O142" i="5"/>
  <c r="L22" i="13"/>
  <c r="L12" i="13" s="1"/>
  <c r="P331" i="9"/>
  <c r="O55" i="5"/>
  <c r="L24" i="1"/>
  <c r="O24" i="1" s="1"/>
  <c r="O640" i="17"/>
  <c r="O70" i="15"/>
  <c r="L312" i="3"/>
  <c r="O312" i="3" s="1"/>
  <c r="K621" i="1"/>
  <c r="K551" i="1"/>
  <c r="O566" i="1"/>
  <c r="L640" i="1"/>
  <c r="L638" i="1" s="1"/>
  <c r="L636" i="1" s="1"/>
  <c r="K623" i="1"/>
  <c r="K398" i="1"/>
  <c r="K375" i="1"/>
  <c r="K372" i="1"/>
  <c r="O404" i="1"/>
  <c r="K340" i="1"/>
  <c r="K108" i="1"/>
  <c r="K626" i="1"/>
  <c r="O102" i="1"/>
  <c r="O26" i="16"/>
  <c r="P220" i="14"/>
  <c r="O250" i="11"/>
  <c r="O16" i="12"/>
  <c r="P22" i="6"/>
  <c r="N12" i="2"/>
  <c r="N31" i="1"/>
  <c r="I367" i="1"/>
  <c r="K367" i="1" s="1"/>
  <c r="L142" i="15"/>
  <c r="O142" i="15" s="1"/>
  <c r="M96" i="14"/>
  <c r="P96" i="14" s="1"/>
  <c r="P26" i="14"/>
  <c r="P118" i="11"/>
  <c r="L14" i="12"/>
  <c r="O14" i="12" s="1"/>
  <c r="L29" i="7"/>
  <c r="O29" i="7" s="1"/>
  <c r="L312" i="5"/>
  <c r="O312" i="5" s="1"/>
  <c r="L68" i="7"/>
  <c r="O68" i="7" s="1"/>
  <c r="L331" i="2"/>
  <c r="L329" i="2" s="1"/>
  <c r="P142" i="2"/>
  <c r="L11" i="3"/>
  <c r="O650" i="1"/>
  <c r="K430" i="1"/>
  <c r="O254" i="15"/>
  <c r="L142" i="14"/>
  <c r="O142" i="14" s="1"/>
  <c r="L312" i="14"/>
  <c r="O312" i="14" s="1"/>
  <c r="P102" i="14"/>
  <c r="P273" i="11"/>
  <c r="L222" i="13"/>
  <c r="L220" i="13" s="1"/>
  <c r="N20" i="7"/>
  <c r="N18" i="7" s="1"/>
  <c r="P22" i="7"/>
  <c r="O273" i="3"/>
  <c r="L26" i="1"/>
  <c r="P55" i="13"/>
  <c r="N32" i="1"/>
  <c r="N30" i="1" s="1"/>
  <c r="O314" i="13"/>
  <c r="M310" i="10"/>
  <c r="P310" i="10" s="1"/>
  <c r="O26" i="9"/>
  <c r="L13" i="7"/>
  <c r="O13" i="7" s="1"/>
  <c r="L96" i="4"/>
  <c r="O96" i="4" s="1"/>
  <c r="P53" i="13"/>
  <c r="P53" i="8"/>
  <c r="L120" i="12"/>
  <c r="L118" i="12" s="1"/>
  <c r="L331" i="13"/>
  <c r="O273" i="11"/>
  <c r="L142" i="8"/>
  <c r="O142" i="8" s="1"/>
  <c r="M250" i="7"/>
  <c r="P250" i="7" s="1"/>
  <c r="L11" i="7"/>
  <c r="L9" i="7" s="1"/>
  <c r="L55" i="6"/>
  <c r="L53" i="6" s="1"/>
  <c r="P142" i="3"/>
  <c r="P273" i="3"/>
  <c r="L32" i="1"/>
  <c r="L30" i="1" s="1"/>
  <c r="K455" i="1"/>
  <c r="K499" i="1"/>
  <c r="O224" i="18"/>
  <c r="O252" i="11"/>
  <c r="L96" i="13"/>
  <c r="O96" i="13" s="1"/>
  <c r="L22" i="8"/>
  <c r="O22" i="8" s="1"/>
  <c r="P271" i="3"/>
  <c r="P312" i="3"/>
  <c r="L13" i="2"/>
  <c r="O13" i="2" s="1"/>
  <c r="O30" i="2"/>
  <c r="M310" i="11"/>
  <c r="P310" i="11" s="1"/>
  <c r="O98" i="13"/>
  <c r="K560" i="1"/>
  <c r="P140" i="6"/>
  <c r="P43" i="5"/>
  <c r="P271" i="18"/>
  <c r="O640" i="16"/>
  <c r="O43" i="5"/>
  <c r="M68" i="12"/>
  <c r="M66" i="12" s="1"/>
  <c r="P66" i="12" s="1"/>
  <c r="N14" i="3"/>
  <c r="O32" i="2"/>
  <c r="P220" i="4"/>
  <c r="O94" i="3"/>
  <c r="L329" i="15"/>
  <c r="O329" i="15" s="1"/>
  <c r="P55" i="11"/>
  <c r="P142" i="12"/>
  <c r="P222" i="7"/>
  <c r="M41" i="14"/>
  <c r="P41" i="14" s="1"/>
  <c r="O638" i="12"/>
  <c r="P271" i="7"/>
  <c r="L22" i="4"/>
  <c r="L20" i="4" s="1"/>
  <c r="O34" i="5"/>
  <c r="P45" i="1"/>
  <c r="M22" i="1"/>
  <c r="M12" i="1" s="1"/>
  <c r="O68" i="10"/>
  <c r="O331" i="9"/>
  <c r="L22" i="6"/>
  <c r="L20" i="6" s="1"/>
  <c r="L23" i="1"/>
  <c r="O23" i="1" s="1"/>
  <c r="M66" i="13"/>
  <c r="P66" i="13" s="1"/>
  <c r="O30" i="4"/>
  <c r="L122" i="1"/>
  <c r="O122" i="1" s="1"/>
  <c r="N37" i="10"/>
  <c r="L14" i="17"/>
  <c r="O14" i="17" s="1"/>
  <c r="L292" i="17"/>
  <c r="L290" i="17" s="1"/>
  <c r="O290" i="17" s="1"/>
  <c r="L98" i="1"/>
  <c r="O98" i="1" s="1"/>
  <c r="N28" i="14"/>
  <c r="O333" i="9"/>
  <c r="P43" i="10"/>
  <c r="O34" i="8"/>
  <c r="P118" i="5"/>
  <c r="O32" i="4"/>
  <c r="O34" i="4"/>
  <c r="O333" i="5"/>
  <c r="L96" i="2"/>
  <c r="L94" i="2" s="1"/>
  <c r="L294" i="1"/>
  <c r="O294" i="1" s="1"/>
  <c r="L224" i="1"/>
  <c r="O224" i="1" s="1"/>
  <c r="O32" i="6"/>
  <c r="O45" i="5"/>
  <c r="N29" i="2"/>
  <c r="N28" i="2" s="1"/>
  <c r="P122" i="1"/>
  <c r="P120" i="18"/>
  <c r="M43" i="17"/>
  <c r="P43" i="17" s="1"/>
  <c r="L22" i="18"/>
  <c r="O22" i="18" s="1"/>
  <c r="M310" i="9"/>
  <c r="P310" i="9" s="1"/>
  <c r="L312" i="9"/>
  <c r="O312" i="9" s="1"/>
  <c r="O636" i="4"/>
  <c r="O122" i="15"/>
  <c r="L22" i="5"/>
  <c r="L20" i="5" s="1"/>
  <c r="L18" i="5" s="1"/>
  <c r="L68" i="4"/>
  <c r="O68" i="4" s="1"/>
  <c r="O273" i="5"/>
  <c r="L312" i="2"/>
  <c r="L310" i="2" s="1"/>
  <c r="O144" i="2"/>
  <c r="O638" i="18"/>
  <c r="M26" i="17"/>
  <c r="M20" i="17" s="1"/>
  <c r="M18" i="17" s="1"/>
  <c r="L55" i="18"/>
  <c r="L53" i="18" s="1"/>
  <c r="O636" i="18"/>
  <c r="L55" i="17"/>
  <c r="L53" i="17" s="1"/>
  <c r="L11" i="15"/>
  <c r="L9" i="15" s="1"/>
  <c r="L290" i="7"/>
  <c r="O290" i="7" s="1"/>
  <c r="L53" i="5"/>
  <c r="O53" i="5" s="1"/>
  <c r="P252" i="6"/>
  <c r="L142" i="6"/>
  <c r="L140" i="6" s="1"/>
  <c r="O140" i="6" s="1"/>
  <c r="L14" i="4"/>
  <c r="O14" i="4" s="1"/>
  <c r="O70" i="4"/>
  <c r="N12" i="4"/>
  <c r="P12" i="4" s="1"/>
  <c r="N11" i="17"/>
  <c r="N9" i="17" s="1"/>
  <c r="L222" i="15"/>
  <c r="L220" i="15" s="1"/>
  <c r="O220" i="15" s="1"/>
  <c r="O120" i="17"/>
  <c r="O34" i="9"/>
  <c r="O70" i="10"/>
  <c r="P273" i="7"/>
  <c r="O144" i="6"/>
  <c r="L22" i="2"/>
  <c r="L20" i="2" s="1"/>
  <c r="N43" i="1"/>
  <c r="N41" i="1" s="1"/>
  <c r="O30" i="6"/>
  <c r="N22" i="1"/>
  <c r="N33" i="1"/>
  <c r="N13" i="1" s="1"/>
  <c r="M94" i="9"/>
  <c r="P94" i="9" s="1"/>
  <c r="P55" i="7"/>
  <c r="L142" i="9"/>
  <c r="L140" i="9" s="1"/>
  <c r="O140" i="9" s="1"/>
  <c r="O222" i="7"/>
  <c r="L43" i="2"/>
  <c r="L41" i="2" s="1"/>
  <c r="P252" i="5"/>
  <c r="K309" i="1"/>
  <c r="N29" i="15"/>
  <c r="N11" i="15"/>
  <c r="N9" i="15" s="1"/>
  <c r="P250" i="6"/>
  <c r="P118" i="17"/>
  <c r="O31" i="15"/>
  <c r="L140" i="12"/>
  <c r="O140" i="12" s="1"/>
  <c r="M66" i="9"/>
  <c r="P66" i="9" s="1"/>
  <c r="M53" i="16"/>
  <c r="P53" i="16" s="1"/>
  <c r="N271" i="8"/>
  <c r="P271" i="8" s="1"/>
  <c r="P273" i="8"/>
  <c r="P337" i="5"/>
  <c r="M331" i="5"/>
  <c r="N34" i="1"/>
  <c r="N14" i="1" s="1"/>
  <c r="L29" i="5"/>
  <c r="O31" i="5"/>
  <c r="O353" i="1"/>
  <c r="L33" i="1"/>
  <c r="N12" i="11"/>
  <c r="N10" i="11" s="1"/>
  <c r="O94" i="12"/>
  <c r="O16" i="11"/>
  <c r="L14" i="9"/>
  <c r="O14" i="9" s="1"/>
  <c r="M331" i="4"/>
  <c r="P331" i="4" s="1"/>
  <c r="L14" i="7"/>
  <c r="O14" i="7" s="1"/>
  <c r="L310" i="13"/>
  <c r="O310" i="13" s="1"/>
  <c r="M74" i="1"/>
  <c r="P74" i="1" s="1"/>
  <c r="P140" i="7"/>
  <c r="P43" i="8"/>
  <c r="P68" i="14"/>
  <c r="O537" i="1"/>
  <c r="O640" i="12"/>
  <c r="M96" i="12"/>
  <c r="L34" i="1"/>
  <c r="P220" i="9"/>
  <c r="O16" i="6"/>
  <c r="L314" i="1"/>
  <c r="O314" i="1" s="1"/>
  <c r="P55" i="15"/>
  <c r="O351" i="1"/>
  <c r="L31" i="1"/>
  <c r="N140" i="18"/>
  <c r="O220" i="14"/>
  <c r="N120" i="1"/>
  <c r="O26" i="11"/>
  <c r="L250" i="4"/>
  <c r="O250" i="4" s="1"/>
  <c r="N20" i="4"/>
  <c r="N18" i="4" s="1"/>
  <c r="O636" i="17"/>
  <c r="N66" i="15"/>
  <c r="O66" i="15" s="1"/>
  <c r="O26" i="7"/>
  <c r="O271" i="10"/>
  <c r="N290" i="1"/>
  <c r="O98" i="14"/>
  <c r="L96" i="14"/>
  <c r="L94" i="14" s="1"/>
  <c r="L55" i="12"/>
  <c r="O57" i="12"/>
  <c r="O122" i="11"/>
  <c r="L120" i="11"/>
  <c r="P43" i="16"/>
  <c r="O640" i="3"/>
  <c r="L638" i="3"/>
  <c r="N37" i="16"/>
  <c r="L57" i="1"/>
  <c r="L55" i="1" s="1"/>
  <c r="L140" i="5"/>
  <c r="O140" i="5" s="1"/>
  <c r="P312" i="4"/>
  <c r="O640" i="14"/>
  <c r="L638" i="14"/>
  <c r="O24" i="18"/>
  <c r="L14" i="18"/>
  <c r="O14" i="18" s="1"/>
  <c r="L331" i="14"/>
  <c r="O333" i="14"/>
  <c r="O45" i="14"/>
  <c r="L43" i="14"/>
  <c r="P292" i="18"/>
  <c r="O118" i="17"/>
  <c r="P120" i="17"/>
  <c r="P140" i="16"/>
  <c r="O34" i="15"/>
  <c r="O222" i="14"/>
  <c r="P271" i="10"/>
  <c r="O30" i="12"/>
  <c r="O30" i="8"/>
  <c r="M41" i="7"/>
  <c r="P41" i="7" s="1"/>
  <c r="N20" i="2"/>
  <c r="P20" i="2" s="1"/>
  <c r="L292" i="16"/>
  <c r="O294" i="16"/>
  <c r="L14" i="13"/>
  <c r="O14" i="13" s="1"/>
  <c r="O24" i="13"/>
  <c r="O144" i="3"/>
  <c r="L142" i="3"/>
  <c r="L29" i="4"/>
  <c r="O31" i="4"/>
  <c r="L11" i="4"/>
  <c r="M329" i="10"/>
  <c r="P329" i="10" s="1"/>
  <c r="O273" i="10"/>
  <c r="N11" i="16"/>
  <c r="N9" i="16" s="1"/>
  <c r="N29" i="16"/>
  <c r="N28" i="16" s="1"/>
  <c r="O254" i="10"/>
  <c r="L252" i="10"/>
  <c r="O640" i="8"/>
  <c r="L638" i="8"/>
  <c r="N29" i="6"/>
  <c r="N28" i="6" s="1"/>
  <c r="N11" i="6"/>
  <c r="N9" i="6" s="1"/>
  <c r="O32" i="3"/>
  <c r="L30" i="3"/>
  <c r="N66" i="8"/>
  <c r="P66" i="8" s="1"/>
  <c r="P68" i="8"/>
  <c r="O26" i="17"/>
  <c r="P273" i="10"/>
  <c r="L118" i="6"/>
  <c r="O118" i="6" s="1"/>
  <c r="O70" i="17"/>
  <c r="L68" i="17"/>
  <c r="O144" i="13"/>
  <c r="L142" i="13"/>
  <c r="L140" i="13" s="1"/>
  <c r="M49" i="1"/>
  <c r="P74" i="10"/>
  <c r="M68" i="10"/>
  <c r="L144" i="1"/>
  <c r="O144" i="1" s="1"/>
  <c r="P329" i="16"/>
  <c r="L14" i="15"/>
  <c r="O14" i="15" s="1"/>
  <c r="N220" i="13"/>
  <c r="P220" i="13" s="1"/>
  <c r="P220" i="12"/>
  <c r="N20" i="11"/>
  <c r="N18" i="11" s="1"/>
  <c r="O638" i="4"/>
  <c r="O312" i="4"/>
  <c r="N20" i="15"/>
  <c r="N18" i="15" s="1"/>
  <c r="N16" i="15"/>
  <c r="O68" i="15"/>
  <c r="O29" i="15"/>
  <c r="L28" i="15"/>
  <c r="L142" i="11"/>
  <c r="O144" i="11"/>
  <c r="M96" i="6"/>
  <c r="N30" i="7"/>
  <c r="O32" i="7"/>
  <c r="L333" i="1"/>
  <c r="O333" i="1" s="1"/>
  <c r="O11" i="11"/>
  <c r="L9" i="11"/>
  <c r="P53" i="9"/>
  <c r="M94" i="5"/>
  <c r="P94" i="5" s="1"/>
  <c r="P96" i="5"/>
  <c r="P250" i="18"/>
  <c r="M290" i="18"/>
  <c r="P290" i="18" s="1"/>
  <c r="P142" i="17"/>
  <c r="M140" i="17"/>
  <c r="P140" i="17" s="1"/>
  <c r="P11" i="18"/>
  <c r="M9" i="18"/>
  <c r="M220" i="16"/>
  <c r="P220" i="16" s="1"/>
  <c r="P222" i="16"/>
  <c r="P120" i="16"/>
  <c r="M118" i="16"/>
  <c r="P118" i="16" s="1"/>
  <c r="L55" i="15"/>
  <c r="O57" i="15"/>
  <c r="P329" i="18"/>
  <c r="P312" i="18"/>
  <c r="M310" i="18"/>
  <c r="P310" i="18" s="1"/>
  <c r="O142" i="18"/>
  <c r="L29" i="18"/>
  <c r="L11" i="18"/>
  <c r="O31" i="18"/>
  <c r="N53" i="17"/>
  <c r="P53" i="17" s="1"/>
  <c r="L329" i="17"/>
  <c r="L29" i="17"/>
  <c r="L11" i="17"/>
  <c r="O31" i="17"/>
  <c r="P29" i="17"/>
  <c r="M28" i="17"/>
  <c r="P28" i="17" s="1"/>
  <c r="M290" i="15"/>
  <c r="P290" i="15" s="1"/>
  <c r="M94" i="16"/>
  <c r="P94" i="16" s="1"/>
  <c r="O19" i="16"/>
  <c r="N30" i="15"/>
  <c r="O32" i="15"/>
  <c r="N12" i="15"/>
  <c r="N271" i="14"/>
  <c r="P271" i="14" s="1"/>
  <c r="P273" i="14"/>
  <c r="O45" i="15"/>
  <c r="L43" i="15"/>
  <c r="L22" i="15"/>
  <c r="N94" i="14"/>
  <c r="P22" i="14"/>
  <c r="M20" i="14"/>
  <c r="M12" i="14"/>
  <c r="O120" i="14"/>
  <c r="L118" i="14"/>
  <c r="O118" i="14" s="1"/>
  <c r="O19" i="13"/>
  <c r="M331" i="11"/>
  <c r="P222" i="12"/>
  <c r="L16" i="13"/>
  <c r="O16" i="13" s="1"/>
  <c r="O26" i="13"/>
  <c r="N20" i="12"/>
  <c r="N18" i="12" s="1"/>
  <c r="P22" i="12"/>
  <c r="M12" i="12"/>
  <c r="L271" i="12"/>
  <c r="O271" i="12" s="1"/>
  <c r="O273" i="12"/>
  <c r="M9" i="11"/>
  <c r="P11" i="11"/>
  <c r="N29" i="11"/>
  <c r="N28" i="11" s="1"/>
  <c r="N11" i="11"/>
  <c r="N9" i="11" s="1"/>
  <c r="P96" i="11"/>
  <c r="M94" i="11"/>
  <c r="P94" i="11" s="1"/>
  <c r="O34" i="11"/>
  <c r="L66" i="10"/>
  <c r="O66" i="10" s="1"/>
  <c r="O26" i="8"/>
  <c r="L16" i="8"/>
  <c r="O16" i="8" s="1"/>
  <c r="P43" i="9"/>
  <c r="M41" i="9"/>
  <c r="O19" i="9"/>
  <c r="O19" i="11"/>
  <c r="P222" i="9"/>
  <c r="O120" i="8"/>
  <c r="L118" i="8"/>
  <c r="O118" i="8" s="1"/>
  <c r="P68" i="7"/>
  <c r="M66" i="7"/>
  <c r="P66" i="7" s="1"/>
  <c r="L22" i="9"/>
  <c r="O45" i="9"/>
  <c r="L43" i="9"/>
  <c r="L45" i="1"/>
  <c r="P22" i="8"/>
  <c r="M12" i="8"/>
  <c r="N94" i="7"/>
  <c r="N37" i="7" s="1"/>
  <c r="P271" i="5"/>
  <c r="P55" i="9"/>
  <c r="P96" i="4"/>
  <c r="M94" i="4"/>
  <c r="P94" i="4" s="1"/>
  <c r="P220" i="5"/>
  <c r="O254" i="5"/>
  <c r="L252" i="5"/>
  <c r="L254" i="1"/>
  <c r="O254" i="1" s="1"/>
  <c r="P22" i="3"/>
  <c r="M12" i="3"/>
  <c r="P312" i="2"/>
  <c r="N310" i="2"/>
  <c r="N310" i="1" s="1"/>
  <c r="N312" i="1"/>
  <c r="O96" i="3"/>
  <c r="L22" i="17"/>
  <c r="O45" i="17"/>
  <c r="L43" i="17"/>
  <c r="O11" i="16"/>
  <c r="L9" i="16"/>
  <c r="M250" i="14"/>
  <c r="P250" i="14" s="1"/>
  <c r="P252" i="14"/>
  <c r="O23" i="15"/>
  <c r="L13" i="15"/>
  <c r="O13" i="15" s="1"/>
  <c r="O11" i="14"/>
  <c r="L9" i="14"/>
  <c r="P337" i="13"/>
  <c r="M26" i="13"/>
  <c r="M20" i="13" s="1"/>
  <c r="P41" i="13"/>
  <c r="P120" i="13"/>
  <c r="M118" i="13"/>
  <c r="P118" i="13" s="1"/>
  <c r="P41" i="10"/>
  <c r="O34" i="12"/>
  <c r="O640" i="9"/>
  <c r="L638" i="9"/>
  <c r="P312" i="8"/>
  <c r="M310" i="8"/>
  <c r="P310" i="8" s="1"/>
  <c r="M312" i="1"/>
  <c r="M26" i="11"/>
  <c r="M20" i="11" s="1"/>
  <c r="P331" i="8"/>
  <c r="M329" i="8"/>
  <c r="P329" i="8" s="1"/>
  <c r="P273" i="9"/>
  <c r="M271" i="9"/>
  <c r="P271" i="9" s="1"/>
  <c r="N20" i="8"/>
  <c r="N18" i="8" s="1"/>
  <c r="N12" i="8"/>
  <c r="N10" i="8" s="1"/>
  <c r="L41" i="7"/>
  <c r="O43" i="7"/>
  <c r="P329" i="6"/>
  <c r="O26" i="6"/>
  <c r="L9" i="5"/>
  <c r="O11" i="5"/>
  <c r="P68" i="4"/>
  <c r="N66" i="4"/>
  <c r="P66" i="4" s="1"/>
  <c r="N68" i="1"/>
  <c r="O26" i="5"/>
  <c r="L16" i="5"/>
  <c r="O16" i="5" s="1"/>
  <c r="O220" i="7"/>
  <c r="M41" i="4"/>
  <c r="P43" i="4"/>
  <c r="M140" i="5"/>
  <c r="P140" i="5" s="1"/>
  <c r="P142" i="5"/>
  <c r="P29" i="4"/>
  <c r="M28" i="4"/>
  <c r="P28" i="4" s="1"/>
  <c r="M9" i="2"/>
  <c r="P11" i="2"/>
  <c r="P273" i="2"/>
  <c r="M271" i="2"/>
  <c r="M273" i="1"/>
  <c r="L66" i="5"/>
  <c r="O66" i="5" s="1"/>
  <c r="O68" i="5"/>
  <c r="N292" i="1"/>
  <c r="L53" i="2"/>
  <c r="O53" i="2" s="1"/>
  <c r="O55" i="2"/>
  <c r="N12" i="16"/>
  <c r="N10" i="16" s="1"/>
  <c r="N20" i="16"/>
  <c r="N18" i="16" s="1"/>
  <c r="P68" i="16"/>
  <c r="M66" i="16"/>
  <c r="P66" i="16" s="1"/>
  <c r="O120" i="15"/>
  <c r="L118" i="15"/>
  <c r="M53" i="12"/>
  <c r="P53" i="12" s="1"/>
  <c r="P55" i="12"/>
  <c r="N20" i="13"/>
  <c r="N18" i="13" s="1"/>
  <c r="N12" i="13"/>
  <c r="N10" i="13" s="1"/>
  <c r="O23" i="10"/>
  <c r="L13" i="10"/>
  <c r="O13" i="10" s="1"/>
  <c r="L29" i="11"/>
  <c r="O31" i="11"/>
  <c r="L9" i="8"/>
  <c r="O11" i="8"/>
  <c r="O31" i="13"/>
  <c r="L29" i="13"/>
  <c r="L11" i="13"/>
  <c r="M28" i="9"/>
  <c r="P28" i="9" s="1"/>
  <c r="P29" i="9"/>
  <c r="L30" i="10"/>
  <c r="O30" i="10" s="1"/>
  <c r="O32" i="10"/>
  <c r="P222" i="8"/>
  <c r="N220" i="8"/>
  <c r="O220" i="8" s="1"/>
  <c r="P329" i="2"/>
  <c r="M9" i="3"/>
  <c r="P11" i="3"/>
  <c r="P222" i="5"/>
  <c r="M220" i="2"/>
  <c r="M222" i="1"/>
  <c r="P222" i="2"/>
  <c r="N222" i="1"/>
  <c r="O23" i="18"/>
  <c r="L13" i="18"/>
  <c r="O13" i="18" s="1"/>
  <c r="N20" i="18"/>
  <c r="N18" i="18" s="1"/>
  <c r="N12" i="18"/>
  <c r="N10" i="18" s="1"/>
  <c r="N8" i="18" s="1"/>
  <c r="O34" i="14"/>
  <c r="N14" i="14"/>
  <c r="P15" i="12"/>
  <c r="M9" i="12"/>
  <c r="L271" i="13"/>
  <c r="O271" i="13" s="1"/>
  <c r="O273" i="13"/>
  <c r="N140" i="13"/>
  <c r="N142" i="1"/>
  <c r="P337" i="12"/>
  <c r="M26" i="12"/>
  <c r="L68" i="12"/>
  <c r="O70" i="12"/>
  <c r="L9" i="10"/>
  <c r="O11" i="10"/>
  <c r="N220" i="11"/>
  <c r="N37" i="11" s="1"/>
  <c r="P222" i="11"/>
  <c r="M53" i="10"/>
  <c r="P53" i="10" s="1"/>
  <c r="P55" i="10"/>
  <c r="O57" i="10"/>
  <c r="L22" i="10"/>
  <c r="L55" i="10"/>
  <c r="O31" i="9"/>
  <c r="L11" i="9"/>
  <c r="L29" i="9"/>
  <c r="P102" i="8"/>
  <c r="M96" i="8"/>
  <c r="P337" i="7"/>
  <c r="M331" i="7"/>
  <c r="M26" i="5"/>
  <c r="M20" i="5" s="1"/>
  <c r="P102" i="5"/>
  <c r="M102" i="1"/>
  <c r="L250" i="7"/>
  <c r="O250" i="7" s="1"/>
  <c r="O252" i="7"/>
  <c r="O23" i="5"/>
  <c r="L13" i="5"/>
  <c r="O13" i="5" s="1"/>
  <c r="M53" i="5"/>
  <c r="P53" i="5" s="1"/>
  <c r="P55" i="5"/>
  <c r="P310" i="4"/>
  <c r="M9" i="4"/>
  <c r="P11" i="4"/>
  <c r="O142" i="2"/>
  <c r="L140" i="2"/>
  <c r="O310" i="4"/>
  <c r="N20" i="3"/>
  <c r="N18" i="3" s="1"/>
  <c r="N12" i="3"/>
  <c r="N10" i="3" s="1"/>
  <c r="N8" i="3" s="1"/>
  <c r="O24" i="2"/>
  <c r="L14" i="2"/>
  <c r="O14" i="2" s="1"/>
  <c r="P140" i="2"/>
  <c r="L220" i="18"/>
  <c r="O220" i="18" s="1"/>
  <c r="O222" i="18"/>
  <c r="P29" i="18"/>
  <c r="M28" i="18"/>
  <c r="P28" i="18" s="1"/>
  <c r="P252" i="18"/>
  <c r="L636" i="16"/>
  <c r="O636" i="16" s="1"/>
  <c r="O638" i="16"/>
  <c r="M140" i="15"/>
  <c r="P140" i="15" s="1"/>
  <c r="P142" i="15"/>
  <c r="M331" i="15"/>
  <c r="O19" i="14"/>
  <c r="O331" i="18"/>
  <c r="O26" i="18"/>
  <c r="L16" i="18"/>
  <c r="O16" i="18" s="1"/>
  <c r="P19" i="17"/>
  <c r="P331" i="18"/>
  <c r="N20" i="17"/>
  <c r="N12" i="17"/>
  <c r="N10" i="17" s="1"/>
  <c r="P252" i="17"/>
  <c r="M250" i="17"/>
  <c r="P250" i="17" s="1"/>
  <c r="P22" i="16"/>
  <c r="M20" i="16"/>
  <c r="M12" i="16"/>
  <c r="O142" i="16"/>
  <c r="L140" i="16"/>
  <c r="O140" i="16" s="1"/>
  <c r="L13" i="16"/>
  <c r="O13" i="16" s="1"/>
  <c r="O23" i="16"/>
  <c r="N638" i="15"/>
  <c r="O640" i="15"/>
  <c r="P222" i="15"/>
  <c r="M9" i="15"/>
  <c r="P11" i="15"/>
  <c r="L13" i="14"/>
  <c r="O13" i="14" s="1"/>
  <c r="O33" i="14"/>
  <c r="P66" i="11"/>
  <c r="P68" i="11"/>
  <c r="O23" i="12"/>
  <c r="L13" i="12"/>
  <c r="O13" i="12" s="1"/>
  <c r="L22" i="12"/>
  <c r="O19" i="10"/>
  <c r="N14" i="10"/>
  <c r="O34" i="10"/>
  <c r="N250" i="9"/>
  <c r="N37" i="9" s="1"/>
  <c r="N252" i="1"/>
  <c r="M20" i="10"/>
  <c r="P22" i="10"/>
  <c r="M12" i="10"/>
  <c r="L250" i="9"/>
  <c r="O250" i="9" s="1"/>
  <c r="O222" i="8"/>
  <c r="M26" i="8"/>
  <c r="M20" i="8" s="1"/>
  <c r="M9" i="6"/>
  <c r="P11" i="6"/>
  <c r="L66" i="6"/>
  <c r="O66" i="6" s="1"/>
  <c r="O57" i="8"/>
  <c r="L55" i="8"/>
  <c r="L94" i="8"/>
  <c r="O94" i="8" s="1"/>
  <c r="O24" i="6"/>
  <c r="L14" i="6"/>
  <c r="O14" i="6" s="1"/>
  <c r="L636" i="5"/>
  <c r="O636" i="5" s="1"/>
  <c r="O638" i="5"/>
  <c r="P331" i="6"/>
  <c r="O24" i="5"/>
  <c r="L14" i="5"/>
  <c r="O14" i="5" s="1"/>
  <c r="N37" i="5"/>
  <c r="O222" i="3"/>
  <c r="L220" i="3"/>
  <c r="O220" i="3" s="1"/>
  <c r="P120" i="2"/>
  <c r="M120" i="1"/>
  <c r="M118" i="2"/>
  <c r="P252" i="3"/>
  <c r="M252" i="1"/>
  <c r="M250" i="3"/>
  <c r="P250" i="3" s="1"/>
  <c r="P19" i="3"/>
  <c r="P19" i="2"/>
  <c r="M18" i="2"/>
  <c r="M142" i="1"/>
  <c r="N331" i="1"/>
  <c r="O98" i="16"/>
  <c r="L96" i="16"/>
  <c r="P55" i="14"/>
  <c r="M53" i="14"/>
  <c r="P53" i="14" s="1"/>
  <c r="O329" i="18"/>
  <c r="P102" i="18"/>
  <c r="M96" i="18"/>
  <c r="M26" i="18"/>
  <c r="O34" i="16"/>
  <c r="O57" i="16"/>
  <c r="L55" i="16"/>
  <c r="L22" i="16"/>
  <c r="P220" i="15"/>
  <c r="O19" i="15"/>
  <c r="P148" i="15"/>
  <c r="M26" i="15"/>
  <c r="M148" i="1"/>
  <c r="P148" i="1" s="1"/>
  <c r="M329" i="13"/>
  <c r="P329" i="13" s="1"/>
  <c r="P222" i="14"/>
  <c r="P331" i="14"/>
  <c r="M329" i="14"/>
  <c r="P329" i="14" s="1"/>
  <c r="P142" i="13"/>
  <c r="O638" i="13"/>
  <c r="L636" i="13"/>
  <c r="O636" i="13" s="1"/>
  <c r="N250" i="12"/>
  <c r="O250" i="12" s="1"/>
  <c r="O252" i="12"/>
  <c r="O41" i="12"/>
  <c r="O53" i="11"/>
  <c r="L329" i="9"/>
  <c r="O329" i="9" s="1"/>
  <c r="P22" i="13"/>
  <c r="M12" i="13"/>
  <c r="O26" i="12"/>
  <c r="M9" i="9"/>
  <c r="P11" i="9"/>
  <c r="O43" i="12"/>
  <c r="L638" i="11"/>
  <c r="O640" i="11"/>
  <c r="P15" i="10"/>
  <c r="M9" i="10"/>
  <c r="P222" i="10"/>
  <c r="M220" i="10"/>
  <c r="P220" i="10" s="1"/>
  <c r="P22" i="11"/>
  <c r="M12" i="11"/>
  <c r="O31" i="8"/>
  <c r="L29" i="8"/>
  <c r="P292" i="6"/>
  <c r="M290" i="6"/>
  <c r="P290" i="6" s="1"/>
  <c r="M53" i="7"/>
  <c r="P53" i="7" s="1"/>
  <c r="N12" i="9"/>
  <c r="N10" i="9" s="1"/>
  <c r="L14" i="8"/>
  <c r="O14" i="8" s="1"/>
  <c r="O24" i="8"/>
  <c r="O32" i="8"/>
  <c r="M9" i="7"/>
  <c r="P11" i="7"/>
  <c r="P19" i="6"/>
  <c r="L250" i="6"/>
  <c r="O250" i="6" s="1"/>
  <c r="O252" i="6"/>
  <c r="L329" i="4"/>
  <c r="O329" i="4" s="1"/>
  <c r="P273" i="4"/>
  <c r="N271" i="4"/>
  <c r="N273" i="1"/>
  <c r="N20" i="5"/>
  <c r="N18" i="5" s="1"/>
  <c r="N12" i="5"/>
  <c r="N10" i="5" s="1"/>
  <c r="N8" i="5" s="1"/>
  <c r="P22" i="5"/>
  <c r="M12" i="5"/>
  <c r="P331" i="3"/>
  <c r="M329" i="3"/>
  <c r="P329" i="3" s="1"/>
  <c r="O331" i="5"/>
  <c r="L329" i="5"/>
  <c r="O329" i="5" s="1"/>
  <c r="P11" i="1"/>
  <c r="M9" i="1"/>
  <c r="L70" i="1"/>
  <c r="O70" i="1" s="1"/>
  <c r="P96" i="17"/>
  <c r="M94" i="17"/>
  <c r="P94" i="17" s="1"/>
  <c r="P29" i="15"/>
  <c r="M28" i="15"/>
  <c r="P28" i="15" s="1"/>
  <c r="P142" i="14"/>
  <c r="M140" i="14"/>
  <c r="P140" i="14" s="1"/>
  <c r="N20" i="14"/>
  <c r="N18" i="14" s="1"/>
  <c r="N12" i="14"/>
  <c r="P331" i="12"/>
  <c r="M329" i="12"/>
  <c r="P329" i="12" s="1"/>
  <c r="P43" i="12"/>
  <c r="M41" i="12"/>
  <c r="P252" i="9"/>
  <c r="M250" i="9"/>
  <c r="P250" i="9" s="1"/>
  <c r="P26" i="10"/>
  <c r="M16" i="10"/>
  <c r="P16" i="10" s="1"/>
  <c r="O30" i="9"/>
  <c r="L94" i="9"/>
  <c r="O94" i="9" s="1"/>
  <c r="P292" i="7"/>
  <c r="M290" i="7"/>
  <c r="P290" i="7" s="1"/>
  <c r="O57" i="7"/>
  <c r="L55" i="7"/>
  <c r="P252" i="4"/>
  <c r="M250" i="4"/>
  <c r="P250" i="4" s="1"/>
  <c r="L22" i="7"/>
  <c r="P292" i="5"/>
  <c r="M290" i="5"/>
  <c r="P290" i="5" s="1"/>
  <c r="M292" i="1"/>
  <c r="O19" i="5"/>
  <c r="O222" i="5"/>
  <c r="L220" i="5"/>
  <c r="O220" i="5" s="1"/>
  <c r="L638" i="2"/>
  <c r="O640" i="2"/>
  <c r="P220" i="3"/>
  <c r="P19" i="1"/>
  <c r="O23" i="17"/>
  <c r="L13" i="17"/>
  <c r="O13" i="17" s="1"/>
  <c r="M310" i="15"/>
  <c r="P310" i="15" s="1"/>
  <c r="P312" i="15"/>
  <c r="P22" i="18"/>
  <c r="O32" i="17"/>
  <c r="L30" i="17"/>
  <c r="O30" i="17" s="1"/>
  <c r="M16" i="16"/>
  <c r="P16" i="16" s="1"/>
  <c r="P26" i="16"/>
  <c r="O273" i="18"/>
  <c r="L271" i="18"/>
  <c r="O271" i="18" s="1"/>
  <c r="M41" i="18"/>
  <c r="P43" i="18"/>
  <c r="P41" i="16"/>
  <c r="M310" i="16"/>
  <c r="P310" i="16" s="1"/>
  <c r="P312" i="16"/>
  <c r="P273" i="16"/>
  <c r="M271" i="16"/>
  <c r="P271" i="16" s="1"/>
  <c r="M9" i="17"/>
  <c r="P11" i="17"/>
  <c r="O26" i="15"/>
  <c r="L16" i="15"/>
  <c r="O32" i="16"/>
  <c r="L30" i="16"/>
  <c r="O30" i="16" s="1"/>
  <c r="L250" i="15"/>
  <c r="O250" i="15" s="1"/>
  <c r="N118" i="15"/>
  <c r="P120" i="15"/>
  <c r="P9" i="16"/>
  <c r="P312" i="14"/>
  <c r="M310" i="14"/>
  <c r="P310" i="14" s="1"/>
  <c r="N16" i="14"/>
  <c r="O26" i="14"/>
  <c r="O273" i="14"/>
  <c r="L271" i="14"/>
  <c r="L118" i="13"/>
  <c r="O118" i="13" s="1"/>
  <c r="O55" i="11"/>
  <c r="O32" i="11"/>
  <c r="L30" i="11"/>
  <c r="O30" i="11" s="1"/>
  <c r="M9" i="13"/>
  <c r="L22" i="11"/>
  <c r="O45" i="11"/>
  <c r="L43" i="11"/>
  <c r="P142" i="11"/>
  <c r="M140" i="11"/>
  <c r="P140" i="11" s="1"/>
  <c r="P252" i="11"/>
  <c r="M250" i="11"/>
  <c r="P250" i="11" s="1"/>
  <c r="O640" i="10"/>
  <c r="L638" i="10"/>
  <c r="N12" i="10"/>
  <c r="N10" i="10" s="1"/>
  <c r="N8" i="10" s="1"/>
  <c r="N20" i="10"/>
  <c r="N18" i="10" s="1"/>
  <c r="O32" i="9"/>
  <c r="L29" i="14"/>
  <c r="O31" i="14"/>
  <c r="P29" i="11"/>
  <c r="M28" i="11"/>
  <c r="P28" i="11" s="1"/>
  <c r="P29" i="8"/>
  <c r="M28" i="8"/>
  <c r="P28" i="8" s="1"/>
  <c r="M41" i="8"/>
  <c r="O638" i="7"/>
  <c r="L636" i="7"/>
  <c r="O636" i="7" s="1"/>
  <c r="O68" i="9"/>
  <c r="L66" i="9"/>
  <c r="O66" i="9" s="1"/>
  <c r="O23" i="9"/>
  <c r="L13" i="9"/>
  <c r="O13" i="9" s="1"/>
  <c r="P220" i="7"/>
  <c r="L13" i="6"/>
  <c r="O13" i="6" s="1"/>
  <c r="M41" i="5"/>
  <c r="O26" i="4"/>
  <c r="L16" i="4"/>
  <c r="O16" i="4" s="1"/>
  <c r="N20" i="6"/>
  <c r="N18" i="6" s="1"/>
  <c r="P142" i="4"/>
  <c r="M140" i="4"/>
  <c r="P140" i="4" s="1"/>
  <c r="M53" i="1"/>
  <c r="M53" i="3"/>
  <c r="M26" i="4"/>
  <c r="O41" i="5"/>
  <c r="M140" i="3"/>
  <c r="P140" i="3" s="1"/>
  <c r="N96" i="1"/>
  <c r="M28" i="3"/>
  <c r="P28" i="3" s="1"/>
  <c r="O19" i="1"/>
  <c r="L310" i="3" l="1"/>
  <c r="O310" i="3" s="1"/>
  <c r="L271" i="16"/>
  <c r="O271" i="16" s="1"/>
  <c r="L310" i="7"/>
  <c r="O310" i="7" s="1"/>
  <c r="O96" i="6"/>
  <c r="O222" i="11"/>
  <c r="N8" i="13"/>
  <c r="O331" i="12"/>
  <c r="O43" i="16"/>
  <c r="O53" i="6"/>
  <c r="L271" i="9"/>
  <c r="O271" i="9" s="1"/>
  <c r="L140" i="15"/>
  <c r="O140" i="15" s="1"/>
  <c r="O331" i="2"/>
  <c r="P220" i="6"/>
  <c r="L118" i="16"/>
  <c r="O118" i="16" s="1"/>
  <c r="L220" i="17"/>
  <c r="O220" i="17" s="1"/>
  <c r="L66" i="16"/>
  <c r="O66" i="16" s="1"/>
  <c r="L118" i="7"/>
  <c r="O118" i="7" s="1"/>
  <c r="O55" i="13"/>
  <c r="L66" i="4"/>
  <c r="O66" i="4" s="1"/>
  <c r="L290" i="12"/>
  <c r="O290" i="12" s="1"/>
  <c r="O252" i="2"/>
  <c r="L53" i="9"/>
  <c r="O53" i="9" s="1"/>
  <c r="L118" i="3"/>
  <c r="O118" i="3" s="1"/>
  <c r="L310" i="6"/>
  <c r="O310" i="6" s="1"/>
  <c r="O292" i="3"/>
  <c r="L290" i="14"/>
  <c r="O290" i="14" s="1"/>
  <c r="O331" i="8"/>
  <c r="O55" i="3"/>
  <c r="P96" i="7"/>
  <c r="O120" i="18"/>
  <c r="O222" i="9"/>
  <c r="L271" i="15"/>
  <c r="O271" i="15" s="1"/>
  <c r="L12" i="18"/>
  <c r="O12" i="18" s="1"/>
  <c r="O331" i="7"/>
  <c r="M41" i="11"/>
  <c r="P41" i="11" s="1"/>
  <c r="L310" i="12"/>
  <c r="O310" i="12" s="1"/>
  <c r="L250" i="3"/>
  <c r="O250" i="3" s="1"/>
  <c r="L118" i="4"/>
  <c r="O118" i="4" s="1"/>
  <c r="N37" i="3"/>
  <c r="L220" i="16"/>
  <c r="O220" i="16" s="1"/>
  <c r="O292" i="2"/>
  <c r="O273" i="2"/>
  <c r="L250" i="17"/>
  <c r="O250" i="17" s="1"/>
  <c r="O222" i="12"/>
  <c r="L20" i="18"/>
  <c r="L18" i="18" s="1"/>
  <c r="O18" i="18" s="1"/>
  <c r="O331" i="11"/>
  <c r="P53" i="1"/>
  <c r="L9" i="2"/>
  <c r="O9" i="2" s="1"/>
  <c r="P55" i="1"/>
  <c r="O292" i="18"/>
  <c r="O43" i="3"/>
  <c r="L290" i="4"/>
  <c r="O290" i="4" s="1"/>
  <c r="L290" i="10"/>
  <c r="O290" i="10" s="1"/>
  <c r="N118" i="1"/>
  <c r="O222" i="2"/>
  <c r="L66" i="18"/>
  <c r="O66" i="18" s="1"/>
  <c r="O331" i="16"/>
  <c r="L250" i="13"/>
  <c r="O250" i="13" s="1"/>
  <c r="L41" i="6"/>
  <c r="O41" i="6" s="1"/>
  <c r="L94" i="7"/>
  <c r="O94" i="7" s="1"/>
  <c r="L66" i="7"/>
  <c r="O66" i="7" s="1"/>
  <c r="O118" i="12"/>
  <c r="O120" i="2"/>
  <c r="O142" i="4"/>
  <c r="O273" i="4"/>
  <c r="L12" i="14"/>
  <c r="L10" i="14" s="1"/>
  <c r="L8" i="14" s="1"/>
  <c r="N8" i="12"/>
  <c r="O22" i="14"/>
  <c r="O14" i="14"/>
  <c r="L310" i="16"/>
  <c r="O310" i="16" s="1"/>
  <c r="O142" i="7"/>
  <c r="O43" i="18"/>
  <c r="O252" i="16"/>
  <c r="L290" i="8"/>
  <c r="O290" i="8" s="1"/>
  <c r="L94" i="17"/>
  <c r="O94" i="17" s="1"/>
  <c r="O55" i="17"/>
  <c r="L329" i="10"/>
  <c r="O329" i="10" s="1"/>
  <c r="L12" i="3"/>
  <c r="L10" i="3" s="1"/>
  <c r="O68" i="2"/>
  <c r="O43" i="4"/>
  <c r="O11" i="7"/>
  <c r="O11" i="12"/>
  <c r="O638" i="6"/>
  <c r="L41" i="10"/>
  <c r="O41" i="10" s="1"/>
  <c r="L66" i="13"/>
  <c r="O66" i="13" s="1"/>
  <c r="O28" i="6"/>
  <c r="O329" i="17"/>
  <c r="O96" i="18"/>
  <c r="N329" i="1"/>
  <c r="L220" i="10"/>
  <c r="O220" i="10" s="1"/>
  <c r="L9" i="6"/>
  <c r="O9" i="6" s="1"/>
  <c r="L41" i="13"/>
  <c r="O41" i="13" s="1"/>
  <c r="O22" i="2"/>
  <c r="L271" i="6"/>
  <c r="O271" i="6" s="1"/>
  <c r="L290" i="6"/>
  <c r="O290" i="6" s="1"/>
  <c r="O43" i="2"/>
  <c r="O22" i="3"/>
  <c r="L66" i="3"/>
  <c r="O66" i="3" s="1"/>
  <c r="L53" i="4"/>
  <c r="O53" i="4" s="1"/>
  <c r="O28" i="2"/>
  <c r="O96" i="2"/>
  <c r="L140" i="14"/>
  <c r="O140" i="14" s="1"/>
  <c r="O68" i="11"/>
  <c r="N8" i="17"/>
  <c r="O120" i="5"/>
  <c r="L310" i="5"/>
  <c r="O310" i="5" s="1"/>
  <c r="L290" i="13"/>
  <c r="O290" i="13" s="1"/>
  <c r="P26" i="3"/>
  <c r="P12" i="7"/>
  <c r="L28" i="7"/>
  <c r="L290" i="5"/>
  <c r="O290" i="5" s="1"/>
  <c r="L94" i="10"/>
  <c r="O94" i="10" s="1"/>
  <c r="L12" i="2"/>
  <c r="L10" i="2" s="1"/>
  <c r="N10" i="6"/>
  <c r="N8" i="6" s="1"/>
  <c r="P26" i="6"/>
  <c r="O273" i="7"/>
  <c r="O14" i="10"/>
  <c r="N8" i="8"/>
  <c r="N18" i="2"/>
  <c r="P18" i="2" s="1"/>
  <c r="O14" i="3"/>
  <c r="L118" i="9"/>
  <c r="O118" i="9" s="1"/>
  <c r="M16" i="6"/>
  <c r="P16" i="6" s="1"/>
  <c r="L12" i="6"/>
  <c r="O12" i="6" s="1"/>
  <c r="O312" i="11"/>
  <c r="L310" i="11"/>
  <c r="O310" i="11" s="1"/>
  <c r="L28" i="12"/>
  <c r="O28" i="12" s="1"/>
  <c r="M16" i="3"/>
  <c r="P16" i="3" s="1"/>
  <c r="L222" i="1"/>
  <c r="O222" i="1" s="1"/>
  <c r="M94" i="3"/>
  <c r="P94" i="3" s="1"/>
  <c r="O220" i="13"/>
  <c r="O252" i="18"/>
  <c r="N37" i="6"/>
  <c r="L140" i="17"/>
  <c r="O140" i="17" s="1"/>
  <c r="L310" i="15"/>
  <c r="O310" i="15" s="1"/>
  <c r="O142" i="9"/>
  <c r="L220" i="4"/>
  <c r="O220" i="4" s="1"/>
  <c r="O222" i="4"/>
  <c r="L273" i="1"/>
  <c r="O273" i="1" s="1"/>
  <c r="M329" i="4"/>
  <c r="P329" i="4" s="1"/>
  <c r="L20" i="8"/>
  <c r="O20" i="8" s="1"/>
  <c r="L94" i="11"/>
  <c r="O94" i="11" s="1"/>
  <c r="P292" i="1"/>
  <c r="L12" i="5"/>
  <c r="L10" i="5" s="1"/>
  <c r="O10" i="5" s="1"/>
  <c r="L329" i="3"/>
  <c r="O329" i="3" s="1"/>
  <c r="L312" i="1"/>
  <c r="O312" i="1" s="1"/>
  <c r="N8" i="7"/>
  <c r="O22" i="5"/>
  <c r="L290" i="15"/>
  <c r="O290" i="15" s="1"/>
  <c r="O636" i="1"/>
  <c r="O120" i="12"/>
  <c r="L94" i="5"/>
  <c r="O94" i="5" s="1"/>
  <c r="O30" i="1"/>
  <c r="L12" i="8"/>
  <c r="L10" i="8" s="1"/>
  <c r="O10" i="8" s="1"/>
  <c r="N37" i="18"/>
  <c r="P310" i="2"/>
  <c r="L292" i="1"/>
  <c r="O292" i="1" s="1"/>
  <c r="O222" i="13"/>
  <c r="O638" i="1"/>
  <c r="O312" i="10"/>
  <c r="N20" i="1"/>
  <c r="N18" i="1" s="1"/>
  <c r="O26" i="1"/>
  <c r="L250" i="8"/>
  <c r="O250" i="8" s="1"/>
  <c r="O331" i="6"/>
  <c r="P41" i="3"/>
  <c r="L41" i="8"/>
  <c r="O41" i="8" s="1"/>
  <c r="O292" i="11"/>
  <c r="O55" i="18"/>
  <c r="L250" i="14"/>
  <c r="O250" i="14" s="1"/>
  <c r="O640" i="1"/>
  <c r="O312" i="18"/>
  <c r="M37" i="2"/>
  <c r="P26" i="7"/>
  <c r="P12" i="2"/>
  <c r="N18" i="9"/>
  <c r="P18" i="9" s="1"/>
  <c r="O96" i="15"/>
  <c r="L94" i="15"/>
  <c r="O94" i="15" s="1"/>
  <c r="O292" i="17"/>
  <c r="O222" i="15"/>
  <c r="O55" i="6"/>
  <c r="P66" i="15"/>
  <c r="O55" i="14"/>
  <c r="O312" i="8"/>
  <c r="L310" i="8"/>
  <c r="O310" i="8" s="1"/>
  <c r="L20" i="13"/>
  <c r="O20" i="13" s="1"/>
  <c r="N8" i="9"/>
  <c r="L140" i="8"/>
  <c r="O140" i="8" s="1"/>
  <c r="L118" i="10"/>
  <c r="O118" i="10" s="1"/>
  <c r="M41" i="17"/>
  <c r="P41" i="17" s="1"/>
  <c r="O22" i="13"/>
  <c r="M94" i="14"/>
  <c r="P94" i="14" s="1"/>
  <c r="O220" i="11"/>
  <c r="L94" i="13"/>
  <c r="O94" i="13" s="1"/>
  <c r="L310" i="9"/>
  <c r="O310" i="9" s="1"/>
  <c r="O142" i="6"/>
  <c r="M20" i="7"/>
  <c r="P20" i="7" s="1"/>
  <c r="O53" i="18"/>
  <c r="P94" i="7"/>
  <c r="O96" i="14"/>
  <c r="P220" i="8"/>
  <c r="L271" i="8"/>
  <c r="O16" i="15"/>
  <c r="N10" i="15"/>
  <c r="N8" i="15" s="1"/>
  <c r="O273" i="17"/>
  <c r="L271" i="17"/>
  <c r="O271" i="17" s="1"/>
  <c r="L94" i="4"/>
  <c r="O94" i="4" s="1"/>
  <c r="L310" i="14"/>
  <c r="O310" i="14" s="1"/>
  <c r="L66" i="8"/>
  <c r="O66" i="8" s="1"/>
  <c r="L16" i="1"/>
  <c r="O16" i="1" s="1"/>
  <c r="N37" i="2"/>
  <c r="M10" i="7"/>
  <c r="P10" i="7" s="1"/>
  <c r="L120" i="1"/>
  <c r="O120" i="1" s="1"/>
  <c r="L331" i="1"/>
  <c r="O331" i="1" s="1"/>
  <c r="O271" i="14"/>
  <c r="P140" i="18"/>
  <c r="N10" i="4"/>
  <c r="N8" i="4" s="1"/>
  <c r="L68" i="1"/>
  <c r="O68" i="1" s="1"/>
  <c r="O11" i="3"/>
  <c r="L9" i="3"/>
  <c r="O9" i="3" s="1"/>
  <c r="N37" i="17"/>
  <c r="N271" i="1"/>
  <c r="N8" i="11"/>
  <c r="O331" i="13"/>
  <c r="M68" i="1"/>
  <c r="P68" i="1" s="1"/>
  <c r="L329" i="13"/>
  <c r="O329" i="13" s="1"/>
  <c r="N37" i="14"/>
  <c r="P68" i="12"/>
  <c r="O140" i="18"/>
  <c r="N10" i="2"/>
  <c r="N140" i="1"/>
  <c r="O32" i="1"/>
  <c r="N29" i="1"/>
  <c r="N28" i="1" s="1"/>
  <c r="N11" i="1"/>
  <c r="N9" i="1" s="1"/>
  <c r="N12" i="1"/>
  <c r="N10" i="1" s="1"/>
  <c r="P26" i="17"/>
  <c r="M331" i="1"/>
  <c r="P331" i="1" s="1"/>
  <c r="O22" i="6"/>
  <c r="L252" i="1"/>
  <c r="O252" i="1" s="1"/>
  <c r="P250" i="12"/>
  <c r="O310" i="2"/>
  <c r="O57" i="1"/>
  <c r="P22" i="1"/>
  <c r="P220" i="11"/>
  <c r="P142" i="1"/>
  <c r="N220" i="1"/>
  <c r="O312" i="2"/>
  <c r="L12" i="4"/>
  <c r="O12" i="4" s="1"/>
  <c r="N37" i="8"/>
  <c r="N66" i="1"/>
  <c r="O11" i="15"/>
  <c r="O22" i="4"/>
  <c r="L142" i="1"/>
  <c r="O142" i="1" s="1"/>
  <c r="N37" i="4"/>
  <c r="M16" i="17"/>
  <c r="P16" i="17" s="1"/>
  <c r="M310" i="1"/>
  <c r="P310" i="1" s="1"/>
  <c r="P20" i="17"/>
  <c r="P120" i="1"/>
  <c r="N8" i="16"/>
  <c r="O18" i="5"/>
  <c r="P12" i="15"/>
  <c r="O33" i="1"/>
  <c r="L13" i="1"/>
  <c r="O13" i="1" s="1"/>
  <c r="L28" i="5"/>
  <c r="O28" i="5" s="1"/>
  <c r="O29" i="5"/>
  <c r="O34" i="1"/>
  <c r="L14" i="1"/>
  <c r="O14" i="1" s="1"/>
  <c r="L29" i="1"/>
  <c r="L11" i="1"/>
  <c r="O31" i="1"/>
  <c r="P96" i="12"/>
  <c r="M94" i="12"/>
  <c r="P94" i="12" s="1"/>
  <c r="P331" i="5"/>
  <c r="M329" i="5"/>
  <c r="P329" i="5" s="1"/>
  <c r="N37" i="12"/>
  <c r="P49" i="1"/>
  <c r="M43" i="1"/>
  <c r="O29" i="4"/>
  <c r="L28" i="4"/>
  <c r="O28" i="4" s="1"/>
  <c r="O142" i="13"/>
  <c r="L636" i="14"/>
  <c r="O636" i="14" s="1"/>
  <c r="O638" i="14"/>
  <c r="O55" i="12"/>
  <c r="L53" i="12"/>
  <c r="O53" i="12" s="1"/>
  <c r="M96" i="1"/>
  <c r="P96" i="1" s="1"/>
  <c r="O142" i="3"/>
  <c r="L140" i="3"/>
  <c r="O140" i="3" s="1"/>
  <c r="O271" i="4"/>
  <c r="N94" i="1"/>
  <c r="L66" i="17"/>
  <c r="O66" i="17" s="1"/>
  <c r="O68" i="17"/>
  <c r="L636" i="8"/>
  <c r="O636" i="8" s="1"/>
  <c r="O638" i="8"/>
  <c r="O43" i="14"/>
  <c r="L41" i="14"/>
  <c r="O41" i="14" s="1"/>
  <c r="O638" i="3"/>
  <c r="L636" i="3"/>
  <c r="O636" i="3" s="1"/>
  <c r="N28" i="7"/>
  <c r="O30" i="7"/>
  <c r="P271" i="4"/>
  <c r="P96" i="6"/>
  <c r="M94" i="6"/>
  <c r="P94" i="6" s="1"/>
  <c r="O252" i="10"/>
  <c r="L250" i="10"/>
  <c r="O250" i="10" s="1"/>
  <c r="M37" i="16"/>
  <c r="P37" i="16" s="1"/>
  <c r="P68" i="10"/>
  <c r="M66" i="10"/>
  <c r="P66" i="10" s="1"/>
  <c r="O331" i="14"/>
  <c r="L329" i="14"/>
  <c r="O329" i="14" s="1"/>
  <c r="O120" i="11"/>
  <c r="L118" i="11"/>
  <c r="O118" i="11" s="1"/>
  <c r="P10" i="9"/>
  <c r="O94" i="14"/>
  <c r="O142" i="11"/>
  <c r="L140" i="11"/>
  <c r="O140" i="11" s="1"/>
  <c r="O30" i="3"/>
  <c r="L28" i="3"/>
  <c r="O28" i="3" s="1"/>
  <c r="L9" i="4"/>
  <c r="O9" i="4" s="1"/>
  <c r="O11" i="4"/>
  <c r="O292" i="16"/>
  <c r="L290" i="16"/>
  <c r="O290" i="16" s="1"/>
  <c r="P20" i="8"/>
  <c r="M18" i="8"/>
  <c r="P18" i="8" s="1"/>
  <c r="O41" i="2"/>
  <c r="L37" i="2"/>
  <c r="O96" i="16"/>
  <c r="L94" i="16"/>
  <c r="O94" i="16" s="1"/>
  <c r="P118" i="2"/>
  <c r="M118" i="1"/>
  <c r="P9" i="3"/>
  <c r="O329" i="2"/>
  <c r="O29" i="14"/>
  <c r="L28" i="14"/>
  <c r="O28" i="14" s="1"/>
  <c r="O22" i="7"/>
  <c r="L12" i="7"/>
  <c r="L20" i="7"/>
  <c r="O9" i="7"/>
  <c r="O29" i="8"/>
  <c r="L28" i="8"/>
  <c r="O28" i="8" s="1"/>
  <c r="P12" i="13"/>
  <c r="P12" i="18"/>
  <c r="P18" i="3"/>
  <c r="O22" i="12"/>
  <c r="L12" i="12"/>
  <c r="L20" i="12"/>
  <c r="L9" i="9"/>
  <c r="O11" i="9"/>
  <c r="N18" i="17"/>
  <c r="P18" i="17" s="1"/>
  <c r="M220" i="1"/>
  <c r="P220" i="2"/>
  <c r="O9" i="12"/>
  <c r="O20" i="14"/>
  <c r="P9" i="2"/>
  <c r="M8" i="2"/>
  <c r="P312" i="1"/>
  <c r="N250" i="1"/>
  <c r="P9" i="17"/>
  <c r="P20" i="5"/>
  <c r="M18" i="5"/>
  <c r="P18" i="5" s="1"/>
  <c r="P9" i="6"/>
  <c r="P20" i="10"/>
  <c r="M18" i="10"/>
  <c r="P18" i="10" s="1"/>
  <c r="M140" i="1"/>
  <c r="P9" i="4"/>
  <c r="P102" i="1"/>
  <c r="M26" i="1"/>
  <c r="O20" i="3"/>
  <c r="L18" i="3"/>
  <c r="O18" i="3" s="1"/>
  <c r="O250" i="2"/>
  <c r="L9" i="13"/>
  <c r="O11" i="13"/>
  <c r="O9" i="8"/>
  <c r="O118" i="15"/>
  <c r="P26" i="13"/>
  <c r="M16" i="13"/>
  <c r="P16" i="13" s="1"/>
  <c r="O9" i="16"/>
  <c r="O252" i="5"/>
  <c r="L250" i="5"/>
  <c r="O250" i="5" s="1"/>
  <c r="O20" i="6"/>
  <c r="L18" i="6"/>
  <c r="O18" i="6" s="1"/>
  <c r="O22" i="9"/>
  <c r="L20" i="9"/>
  <c r="L12" i="9"/>
  <c r="O66" i="2"/>
  <c r="L636" i="2"/>
  <c r="O636" i="2" s="1"/>
  <c r="O638" i="2"/>
  <c r="P9" i="7"/>
  <c r="P12" i="11"/>
  <c r="O638" i="11"/>
  <c r="L636" i="11"/>
  <c r="O636" i="11" s="1"/>
  <c r="P26" i="18"/>
  <c r="M16" i="18"/>
  <c r="M20" i="18"/>
  <c r="P26" i="8"/>
  <c r="M16" i="8"/>
  <c r="P16" i="8" s="1"/>
  <c r="P118" i="15"/>
  <c r="O20" i="5"/>
  <c r="O55" i="10"/>
  <c r="L53" i="10"/>
  <c r="O53" i="10" s="1"/>
  <c r="O9" i="10"/>
  <c r="P9" i="12"/>
  <c r="O29" i="13"/>
  <c r="L28" i="13"/>
  <c r="O28" i="13" s="1"/>
  <c r="O9" i="5"/>
  <c r="O9" i="15"/>
  <c r="O41" i="3"/>
  <c r="P12" i="8"/>
  <c r="M37" i="9"/>
  <c r="P37" i="9" s="1"/>
  <c r="P41" i="9"/>
  <c r="P9" i="11"/>
  <c r="N28" i="15"/>
  <c r="O28" i="15" s="1"/>
  <c r="O30" i="15"/>
  <c r="O43" i="11"/>
  <c r="L41" i="11"/>
  <c r="O16" i="14"/>
  <c r="P16" i="14"/>
  <c r="O41" i="16"/>
  <c r="P20" i="11"/>
  <c r="M18" i="11"/>
  <c r="P18" i="11" s="1"/>
  <c r="P96" i="18"/>
  <c r="M94" i="18"/>
  <c r="P94" i="18" s="1"/>
  <c r="O55" i="8"/>
  <c r="L53" i="8"/>
  <c r="O53" i="8" s="1"/>
  <c r="P26" i="5"/>
  <c r="M16" i="5"/>
  <c r="P16" i="5" s="1"/>
  <c r="M94" i="8"/>
  <c r="P94" i="8" s="1"/>
  <c r="P96" i="8"/>
  <c r="L20" i="10"/>
  <c r="O22" i="10"/>
  <c r="L12" i="10"/>
  <c r="L636" i="9"/>
  <c r="O636" i="9" s="1"/>
  <c r="O638" i="9"/>
  <c r="P12" i="3"/>
  <c r="L20" i="15"/>
  <c r="L12" i="15"/>
  <c r="O22" i="15"/>
  <c r="L9" i="18"/>
  <c r="O11" i="18"/>
  <c r="P9" i="1"/>
  <c r="P26" i="4"/>
  <c r="M16" i="4"/>
  <c r="M20" i="4"/>
  <c r="L636" i="10"/>
  <c r="O636" i="10" s="1"/>
  <c r="O638" i="10"/>
  <c r="O41" i="4"/>
  <c r="L20" i="16"/>
  <c r="O22" i="16"/>
  <c r="L12" i="16"/>
  <c r="P252" i="1"/>
  <c r="P9" i="15"/>
  <c r="O140" i="2"/>
  <c r="O68" i="12"/>
  <c r="L66" i="12"/>
  <c r="P140" i="13"/>
  <c r="P273" i="1"/>
  <c r="L28" i="10"/>
  <c r="O28" i="10" s="1"/>
  <c r="P12" i="14"/>
  <c r="M10" i="14"/>
  <c r="O43" i="15"/>
  <c r="L41" i="15"/>
  <c r="P12" i="17"/>
  <c r="O29" i="18"/>
  <c r="L28" i="18"/>
  <c r="O28" i="18" s="1"/>
  <c r="O53" i="17"/>
  <c r="P41" i="5"/>
  <c r="L20" i="11"/>
  <c r="O22" i="11"/>
  <c r="L12" i="11"/>
  <c r="N37" i="15"/>
  <c r="P41" i="18"/>
  <c r="L96" i="1"/>
  <c r="O96" i="1" s="1"/>
  <c r="P18" i="6"/>
  <c r="P9" i="9"/>
  <c r="M8" i="9"/>
  <c r="O55" i="16"/>
  <c r="L53" i="16"/>
  <c r="O53" i="16" s="1"/>
  <c r="O41" i="18"/>
  <c r="M10" i="16"/>
  <c r="P12" i="16"/>
  <c r="O18" i="14"/>
  <c r="P331" i="7"/>
  <c r="M329" i="7"/>
  <c r="P329" i="7" s="1"/>
  <c r="O29" i="11"/>
  <c r="L28" i="11"/>
  <c r="O28" i="11" s="1"/>
  <c r="P271" i="2"/>
  <c r="M271" i="1"/>
  <c r="L41" i="17"/>
  <c r="O43" i="17"/>
  <c r="O20" i="2"/>
  <c r="L18" i="2"/>
  <c r="O20" i="4"/>
  <c r="L18" i="4"/>
  <c r="O18" i="4" s="1"/>
  <c r="P20" i="3"/>
  <c r="P12" i="12"/>
  <c r="M329" i="11"/>
  <c r="P329" i="11" s="1"/>
  <c r="P331" i="11"/>
  <c r="P20" i="14"/>
  <c r="M18" i="14"/>
  <c r="P18" i="14" s="1"/>
  <c r="O55" i="15"/>
  <c r="L53" i="15"/>
  <c r="O53" i="15" s="1"/>
  <c r="P9" i="18"/>
  <c r="L53" i="1"/>
  <c r="O53" i="1" s="1"/>
  <c r="O55" i="1"/>
  <c r="N37" i="13"/>
  <c r="O9" i="11"/>
  <c r="P9" i="13"/>
  <c r="N10" i="14"/>
  <c r="N8" i="14" s="1"/>
  <c r="P20" i="16"/>
  <c r="M18" i="16"/>
  <c r="P18" i="16" s="1"/>
  <c r="P41" i="4"/>
  <c r="O41" i="7"/>
  <c r="P26" i="11"/>
  <c r="M16" i="11"/>
  <c r="P16" i="11" s="1"/>
  <c r="O45" i="1"/>
  <c r="L22" i="1"/>
  <c r="L43" i="1"/>
  <c r="L9" i="17"/>
  <c r="O11" i="17"/>
  <c r="P20" i="6"/>
  <c r="O55" i="7"/>
  <c r="L53" i="7"/>
  <c r="O53" i="7" s="1"/>
  <c r="P26" i="15"/>
  <c r="M16" i="15"/>
  <c r="M20" i="15"/>
  <c r="P53" i="3"/>
  <c r="P41" i="8"/>
  <c r="L10" i="13"/>
  <c r="O10" i="13" s="1"/>
  <c r="O12" i="13"/>
  <c r="P41" i="12"/>
  <c r="O94" i="2"/>
  <c r="P12" i="5"/>
  <c r="P9" i="10"/>
  <c r="P20" i="13"/>
  <c r="M18" i="13"/>
  <c r="P18" i="13" s="1"/>
  <c r="P12" i="10"/>
  <c r="M10" i="10"/>
  <c r="P10" i="10" s="1"/>
  <c r="N636" i="15"/>
  <c r="O636" i="15" s="1"/>
  <c r="O638" i="15"/>
  <c r="P331" i="15"/>
  <c r="M329" i="15"/>
  <c r="P329" i="15" s="1"/>
  <c r="L28" i="9"/>
  <c r="O28" i="9" s="1"/>
  <c r="O29" i="9"/>
  <c r="P26" i="12"/>
  <c r="M16" i="12"/>
  <c r="P16" i="12" s="1"/>
  <c r="O140" i="13"/>
  <c r="P222" i="1"/>
  <c r="P12" i="9"/>
  <c r="M290" i="1"/>
  <c r="P290" i="1" s="1"/>
  <c r="M250" i="1"/>
  <c r="M37" i="13"/>
  <c r="O9" i="14"/>
  <c r="L20" i="17"/>
  <c r="O22" i="17"/>
  <c r="L12" i="17"/>
  <c r="O43" i="9"/>
  <c r="L41" i="9"/>
  <c r="M20" i="12"/>
  <c r="L28" i="16"/>
  <c r="O28" i="16" s="1"/>
  <c r="O29" i="17"/>
  <c r="L28" i="17"/>
  <c r="O28" i="17" s="1"/>
  <c r="P118" i="1" l="1"/>
  <c r="O20" i="18"/>
  <c r="L10" i="18"/>
  <c r="O10" i="18" s="1"/>
  <c r="L37" i="18"/>
  <c r="O37" i="18" s="1"/>
  <c r="M37" i="14"/>
  <c r="P37" i="14" s="1"/>
  <c r="M10" i="3"/>
  <c r="P10" i="3" s="1"/>
  <c r="O12" i="14"/>
  <c r="O12" i="3"/>
  <c r="O28" i="7"/>
  <c r="L37" i="6"/>
  <c r="O37" i="6" s="1"/>
  <c r="L10" i="6"/>
  <c r="O10" i="6" s="1"/>
  <c r="L220" i="1"/>
  <c r="O220" i="1" s="1"/>
  <c r="O12" i="2"/>
  <c r="O18" i="2"/>
  <c r="M10" i="6"/>
  <c r="P10" i="6" s="1"/>
  <c r="O12" i="5"/>
  <c r="M37" i="3"/>
  <c r="P37" i="3" s="1"/>
  <c r="P37" i="2"/>
  <c r="L18" i="8"/>
  <c r="O18" i="8" s="1"/>
  <c r="M37" i="4"/>
  <c r="P37" i="4" s="1"/>
  <c r="L271" i="1"/>
  <c r="O271" i="1" s="1"/>
  <c r="O12" i="8"/>
  <c r="P8" i="9"/>
  <c r="O271" i="8"/>
  <c r="L18" i="13"/>
  <c r="O18" i="13" s="1"/>
  <c r="M37" i="5"/>
  <c r="P37" i="5" s="1"/>
  <c r="L310" i="1"/>
  <c r="O310" i="1" s="1"/>
  <c r="L37" i="13"/>
  <c r="O37" i="13" s="1"/>
  <c r="L290" i="1"/>
  <c r="O290" i="1" s="1"/>
  <c r="M37" i="17"/>
  <c r="P37" i="17" s="1"/>
  <c r="M18" i="7"/>
  <c r="P18" i="7" s="1"/>
  <c r="L10" i="4"/>
  <c r="L8" i="4" s="1"/>
  <c r="O8" i="4" s="1"/>
  <c r="L8" i="5"/>
  <c r="O8" i="5" s="1"/>
  <c r="L37" i="4"/>
  <c r="O37" i="4" s="1"/>
  <c r="P140" i="1"/>
  <c r="O37" i="2"/>
  <c r="M10" i="17"/>
  <c r="P10" i="17" s="1"/>
  <c r="L66" i="1"/>
  <c r="O66" i="1" s="1"/>
  <c r="M8" i="7"/>
  <c r="P8" i="7" s="1"/>
  <c r="N8" i="2"/>
  <c r="P8" i="2" s="1"/>
  <c r="P10" i="2"/>
  <c r="N8" i="1"/>
  <c r="O10" i="2"/>
  <c r="P37" i="13"/>
  <c r="P271" i="1"/>
  <c r="L37" i="5"/>
  <c r="O37" i="5" s="1"/>
  <c r="P12" i="1"/>
  <c r="M37" i="12"/>
  <c r="P37" i="12" s="1"/>
  <c r="M37" i="18"/>
  <c r="P37" i="18" s="1"/>
  <c r="N37" i="1"/>
  <c r="P220" i="1"/>
  <c r="L37" i="7"/>
  <c r="O37" i="7" s="1"/>
  <c r="O8" i="14"/>
  <c r="M37" i="8"/>
  <c r="P37" i="8" s="1"/>
  <c r="L37" i="3"/>
  <c r="O37" i="3" s="1"/>
  <c r="M37" i="6"/>
  <c r="P37" i="6" s="1"/>
  <c r="L94" i="1"/>
  <c r="O94" i="1" s="1"/>
  <c r="M37" i="15"/>
  <c r="P37" i="15" s="1"/>
  <c r="L8" i="2"/>
  <c r="L118" i="1"/>
  <c r="O118" i="1" s="1"/>
  <c r="L37" i="14"/>
  <c r="O37" i="14" s="1"/>
  <c r="M66" i="1"/>
  <c r="P66" i="1" s="1"/>
  <c r="L140" i="1"/>
  <c r="O140" i="1" s="1"/>
  <c r="M37" i="10"/>
  <c r="P37" i="10" s="1"/>
  <c r="O29" i="1"/>
  <c r="L28" i="1"/>
  <c r="O28" i="1" s="1"/>
  <c r="O10" i="14"/>
  <c r="M10" i="8"/>
  <c r="P10" i="8" s="1"/>
  <c r="M10" i="5"/>
  <c r="P10" i="5" s="1"/>
  <c r="L329" i="1"/>
  <c r="O329" i="1" s="1"/>
  <c r="O11" i="1"/>
  <c r="L9" i="1"/>
  <c r="O9" i="1" s="1"/>
  <c r="L37" i="16"/>
  <c r="O37" i="16" s="1"/>
  <c r="M329" i="1"/>
  <c r="P329" i="1" s="1"/>
  <c r="M37" i="7"/>
  <c r="P37" i="7" s="1"/>
  <c r="M94" i="1"/>
  <c r="P94" i="1" s="1"/>
  <c r="P43" i="1"/>
  <c r="M41" i="1"/>
  <c r="P41" i="1" s="1"/>
  <c r="M10" i="12"/>
  <c r="P10" i="12" s="1"/>
  <c r="L8" i="8"/>
  <c r="O8" i="8" s="1"/>
  <c r="O9" i="18"/>
  <c r="L8" i="18"/>
  <c r="O8" i="18" s="1"/>
  <c r="O20" i="10"/>
  <c r="L18" i="10"/>
  <c r="O18" i="10" s="1"/>
  <c r="P16" i="15"/>
  <c r="M10" i="15"/>
  <c r="O43" i="1"/>
  <c r="L41" i="1"/>
  <c r="M37" i="11"/>
  <c r="P37" i="11" s="1"/>
  <c r="O12" i="15"/>
  <c r="L10" i="15"/>
  <c r="O12" i="9"/>
  <c r="L10" i="9"/>
  <c r="O10" i="9" s="1"/>
  <c r="O20" i="12"/>
  <c r="L18" i="12"/>
  <c r="O18" i="12" s="1"/>
  <c r="O22" i="1"/>
  <c r="L12" i="1"/>
  <c r="L20" i="1"/>
  <c r="P10" i="16"/>
  <c r="M8" i="16"/>
  <c r="P8" i="16" s="1"/>
  <c r="O12" i="11"/>
  <c r="L10" i="11"/>
  <c r="O20" i="15"/>
  <c r="L18" i="15"/>
  <c r="O18" i="15" s="1"/>
  <c r="P20" i="18"/>
  <c r="M18" i="18"/>
  <c r="P18" i="18" s="1"/>
  <c r="O20" i="9"/>
  <c r="L18" i="9"/>
  <c r="O18" i="9" s="1"/>
  <c r="O9" i="13"/>
  <c r="L8" i="13"/>
  <c r="O8" i="13" s="1"/>
  <c r="L10" i="12"/>
  <c r="O12" i="12"/>
  <c r="O10" i="3"/>
  <c r="L8" i="3"/>
  <c r="O8" i="3" s="1"/>
  <c r="P20" i="15"/>
  <c r="M18" i="15"/>
  <c r="P18" i="15" s="1"/>
  <c r="O12" i="17"/>
  <c r="L10" i="17"/>
  <c r="O10" i="17" s="1"/>
  <c r="P16" i="18"/>
  <c r="M10" i="18"/>
  <c r="L37" i="8"/>
  <c r="O37" i="8" s="1"/>
  <c r="L250" i="1"/>
  <c r="O250" i="1" s="1"/>
  <c r="L37" i="10"/>
  <c r="O37" i="10" s="1"/>
  <c r="P20" i="12"/>
  <c r="M18" i="12"/>
  <c r="P18" i="12" s="1"/>
  <c r="O20" i="17"/>
  <c r="L18" i="17"/>
  <c r="O18" i="17" s="1"/>
  <c r="O20" i="11"/>
  <c r="L18" i="11"/>
  <c r="O18" i="11" s="1"/>
  <c r="L37" i="15"/>
  <c r="O37" i="15" s="1"/>
  <c r="O41" i="15"/>
  <c r="O12" i="10"/>
  <c r="L10" i="10"/>
  <c r="O41" i="9"/>
  <c r="L37" i="9"/>
  <c r="O37" i="9" s="1"/>
  <c r="M8" i="10"/>
  <c r="P8" i="10" s="1"/>
  <c r="O9" i="17"/>
  <c r="O41" i="17"/>
  <c r="L37" i="17"/>
  <c r="O37" i="17" s="1"/>
  <c r="O66" i="12"/>
  <c r="L37" i="12"/>
  <c r="O37" i="12" s="1"/>
  <c r="P20" i="4"/>
  <c r="M18" i="4"/>
  <c r="P18" i="4" s="1"/>
  <c r="O41" i="11"/>
  <c r="L37" i="11"/>
  <c r="O37" i="11" s="1"/>
  <c r="O20" i="7"/>
  <c r="L18" i="7"/>
  <c r="O18" i="7" s="1"/>
  <c r="O12" i="16"/>
  <c r="L10" i="16"/>
  <c r="O9" i="9"/>
  <c r="L10" i="7"/>
  <c r="O12" i="7"/>
  <c r="P26" i="1"/>
  <c r="M16" i="1"/>
  <c r="M20" i="1"/>
  <c r="M10" i="13"/>
  <c r="P10" i="14"/>
  <c r="M8" i="14"/>
  <c r="P8" i="14" s="1"/>
  <c r="P16" i="4"/>
  <c r="M10" i="4"/>
  <c r="P250" i="1"/>
  <c r="O20" i="16"/>
  <c r="L18" i="16"/>
  <c r="O18" i="16" s="1"/>
  <c r="M10" i="11"/>
  <c r="M8" i="3" l="1"/>
  <c r="P8" i="3" s="1"/>
  <c r="L8" i="6"/>
  <c r="O8" i="6" s="1"/>
  <c r="M8" i="5"/>
  <c r="P8" i="5" s="1"/>
  <c r="M8" i="6"/>
  <c r="P8" i="6" s="1"/>
  <c r="O10" i="4"/>
  <c r="M8" i="17"/>
  <c r="P8" i="17" s="1"/>
  <c r="M8" i="12"/>
  <c r="P8" i="12" s="1"/>
  <c r="O8" i="2"/>
  <c r="L8" i="17"/>
  <c r="O8" i="17" s="1"/>
  <c r="L8" i="9"/>
  <c r="O8" i="9" s="1"/>
  <c r="M8" i="8"/>
  <c r="P8" i="8" s="1"/>
  <c r="M37" i="1"/>
  <c r="P37" i="1" s="1"/>
  <c r="P10" i="11"/>
  <c r="M8" i="11"/>
  <c r="P8" i="11" s="1"/>
  <c r="O10" i="10"/>
  <c r="L8" i="10"/>
  <c r="O8" i="10" s="1"/>
  <c r="P20" i="1"/>
  <c r="M18" i="1"/>
  <c r="P18" i="1" s="1"/>
  <c r="P10" i="13"/>
  <c r="M8" i="13"/>
  <c r="P8" i="13" s="1"/>
  <c r="P10" i="15"/>
  <c r="M8" i="15"/>
  <c r="P8" i="15" s="1"/>
  <c r="P16" i="1"/>
  <c r="M10" i="1"/>
  <c r="O20" i="1"/>
  <c r="L18" i="1"/>
  <c r="O18" i="1" s="1"/>
  <c r="O10" i="7"/>
  <c r="L8" i="7"/>
  <c r="O8" i="7" s="1"/>
  <c r="O10" i="15"/>
  <c r="L8" i="15"/>
  <c r="O8" i="15" s="1"/>
  <c r="L10" i="1"/>
  <c r="O12" i="1"/>
  <c r="P10" i="18"/>
  <c r="M8" i="18"/>
  <c r="P8" i="18" s="1"/>
  <c r="L37" i="1"/>
  <c r="O37" i="1" s="1"/>
  <c r="O41" i="1"/>
  <c r="P10" i="4"/>
  <c r="M8" i="4"/>
  <c r="P8" i="4" s="1"/>
  <c r="O10" i="16"/>
  <c r="L8" i="16"/>
  <c r="O8" i="16" s="1"/>
  <c r="O10" i="12"/>
  <c r="L8" i="12"/>
  <c r="O8" i="12" s="1"/>
  <c r="O10" i="11"/>
  <c r="L8" i="11"/>
  <c r="O8" i="11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<sst xmlns="http://schemas.openxmlformats.org/spreadsheetml/2006/main" count="23688" uniqueCount="295">
  <si>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</si>
  <si>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</si>
  <si>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</si>
  <si>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</si>
  <si>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</si>
  <si>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</si>
  <si>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</si>
  <si>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</si>
  <si>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</si>
  <si>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</si>
  <si>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</si>
  <si>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</si>
  <si>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</si>
  <si>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</si>
  <si>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</si>
  <si>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</si>
  <si>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</si>
  <si>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</si>
  <si>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</si>
  <si>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</si>
  <si>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</si>
  <si>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</si>
  <si>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</si>
  <si>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</si>
  <si>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</si>
  <si>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</si>
  <si>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</si>
  <si>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</si>
  <si>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</si>
  <si>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</si>
  <si>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</si>
  <si>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</si>
  <si>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</si>
  <si>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</si>
  <si>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</si>
  <si>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</si>
  <si>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</si>
  <si>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</si>
  <si>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</si>
  <si>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</si>
  <si>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</si>
  <si>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</si>
  <si>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</si>
  <si>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</si>
  <si>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</si>
  <si>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</si>
  <si>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</si>
  <si>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</si>
  <si>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</si>
  <si>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</si>
  <si>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</si>
  <si>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</si>
  <si>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</si>
  <si>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</si>
  <si>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</si>
  <si>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</si>
  <si>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</si>
  <si>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</si>
  <si>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</si>
  <si>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</si>
  <si>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</si>
  <si>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</si>
  <si>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</si>
  <si>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</si>
  <si>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</si>
  <si>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</si>
  <si>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</si>
  <si>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</si>
  <si>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</si>
  <si>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</si>
  <si>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</si>
  <si>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</si>
  <si>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</si>
  <si>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</si>
  <si>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</si>
  <si>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</si>
  <si>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</si>
  <si>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</si>
  <si>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</si>
  <si>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</si>
  <si>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</si>
  <si>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</si>
  <si>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</si>
  <si>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</si>
  <si>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</si>
  <si>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</si>
  <si>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</si>
  <si>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</si>
  <si>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</si>
  <si>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</si>
  <si>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</si>
  <si>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</si>
  <si>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</si>
  <si>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</si>
  <si>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</si>
  <si>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</si>
  <si>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</si>
  <si>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</si>
  <si>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</si>
  <si>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</si>
  <si>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</si>
  <si>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</si>
  <si>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</si>
  <si>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</si>
  <si>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</si>
  <si>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</si>
  <si>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</si>
  <si>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</si>
  <si>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</si>
  <si>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</si>
  <si>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</si>
  <si>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</si>
  <si>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</si>
  <si>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</si>
  <si>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</si>
  <si>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</si>
  <si>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</si>
  <si>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</si>
  <si>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</si>
  <si>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</si>
  <si>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</si>
  <si>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</si>
  <si>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</si>
  <si>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</si>
  <si>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</si>
  <si>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</si>
  <si>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</si>
  <si>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</si>
  <si>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</si>
  <si>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</si>
  <si>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</si>
  <si>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</si>
  <si>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</si>
  <si>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</si>
  <si>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</si>
  <si>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</si>
  <si>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</si>
  <si>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</si>
  <si>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</si>
  <si>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</si>
  <si>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</si>
  <si>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</si>
  <si>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</si>
  <si>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</si>
  <si>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</si>
  <si>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</si>
  <si>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</si>
  <si>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</si>
  <si>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</si>
  <si>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</si>
  <si>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</si>
  <si>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</si>
  <si>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</si>
  <si>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</si>
  <si>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</si>
  <si>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</si>
  <si>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</si>
  <si>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</si>
  <si>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</si>
  <si>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</si>
  <si>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</si>
  <si>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</si>
  <si>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</si>
  <si>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</si>
  <si>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</si>
  <si>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</si>
  <si>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</si>
  <si>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</si>
  <si>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</si>
  <si>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</si>
  <si>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</si>
  <si>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</si>
  <si>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</si>
  <si>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</si>
  <si>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</si>
  <si>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</si>
  <si>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</si>
  <si>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</si>
  <si>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</si>
  <si>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</si>
  <si>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</si>
  <si>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</si>
  <si>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</si>
  <si>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</si>
  <si>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</si>
  <si>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</si>
  <si>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</si>
  <si>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</si>
  <si>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</si>
  <si>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</si>
  <si>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</si>
  <si>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</si>
  <si>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</si>
  <si>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</si>
  <si>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</si>
  <si>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</si>
  <si>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</si>
  <si>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</si>
  <si>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</si>
  <si>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</si>
  <si>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</si>
  <si>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</si>
  <si>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</si>
  <si>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</si>
  <si>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</si>
  <si>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</si>
  <si>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</si>
  <si>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</si>
  <si>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</si>
  <si>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</si>
  <si>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</si>
  <si>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</si>
  <si>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</si>
  <si>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</si>
  <si>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</si>
  <si>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</si>
  <si>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</si>
  <si>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</si>
  <si>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</si>
  <si>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</si>
  <si>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</si>
  <si>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</si>
  <si>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</si>
  <si>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</si>
  <si>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</si>
  <si>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</si>
  <si>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</si>
  <si>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</si>
  <si>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</si>
  <si>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</si>
  <si>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</si>
  <si>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</si>
  <si>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</si>
  <si>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</si>
  <si>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</si>
  <si>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</si>
  <si>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</si>
  <si>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</si>
  <si>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</si>
  <si>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</si>
  <si>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</si>
  <si>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</si>
  <si>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</si>
  <si>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</si>
  <si>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</si>
  <si>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</si>
  <si>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</si>
  <si>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</si>
  <si>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</si>
  <si>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</si>
  <si>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</si>
  <si>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</si>
  <si>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</si>
  <si>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</si>
  <si>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</si>
  <si>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</si>
  <si>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</si>
  <si>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</si>
  <si>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</si>
  <si>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</si>
  <si>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</si>
  <si>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</si>
  <si>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</si>
  <si>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</si>
  <si>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</si>
  <si>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</si>
  <si>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</si>
  <si>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</si>
  <si>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</si>
  <si>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</si>
  <si>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</si>
  <si>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</si>
  <si>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</si>
  <si>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</si>
  <si>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</si>
  <si>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</si>
  <si>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</si>
  <si>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</si>
  <si>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</si>
  <si>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</si>
  <si>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</si>
  <si>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</si>
  <si>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</si>
  <si>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</si>
  <si>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</si>
  <si>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</si>
  <si>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</si>
  <si>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</si>
  <si>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</si>
  <si>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</si>
  <si>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</si>
  <si>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</si>
  <si>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</si>
  <si>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</si>
  <si>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30 มิถุนายน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</si>
</sst>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73.1796875" customWidth="1"/>
    <col min="8" max="8" width="10.81640625" customWidth="1"/>
    <col min="9" max="9" width="16.7265625" bestFit="1" customWidth="1"/>
    <col min="10" max="10" width="15.36328125" bestFit="1" customWidth="1"/>
    <col min="11" max="11" width="10.26953125" bestFit="1" customWidth="1"/>
    <col min="12" max="12" width="20.7265625" bestFit="1" customWidth="1"/>
    <col min="13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1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119059742.94</v>
      </c>
      <c r="M8" s="23">
        <f t="shared" ca="1" si="0"/>
        <v>81057236.579999998</v>
      </c>
      <c r="N8" s="23">
        <f t="shared" ca="1" si="0"/>
        <v>81840721.239999995</v>
      </c>
      <c r="O8" s="22">
        <f t="shared" ref="O8:O16" ca="1" si="1">IF(L8&gt;0,N8*100/L8,0)</f>
        <v>68.739205393080269</v>
      </c>
      <c r="P8" s="22">
        <f t="shared" ref="P8:P16" ca="1" si="2">IF(M8&gt;0,N8*100/M8,0)</f>
        <v>100.96658200187558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119059742.94</v>
      </c>
      <c r="M10" s="30">
        <f t="shared" ca="1" si="4"/>
        <v>81057236.579999998</v>
      </c>
      <c r="N10" s="30">
        <f t="shared" ca="1" si="4"/>
        <v>81840721.239999995</v>
      </c>
      <c r="O10" s="29">
        <f t="shared" ca="1" si="1"/>
        <v>68.739205393080269</v>
      </c>
      <c r="P10" s="29">
        <f t="shared" ca="1" si="2"/>
        <v>100.96658200187558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98737524</v>
      </c>
      <c r="M12" s="39">
        <f t="shared" ca="1" si="6"/>
        <v>60735017.640000001</v>
      </c>
      <c r="N12" s="39">
        <f t="shared" ca="1" si="6"/>
        <v>61771800.679999992</v>
      </c>
      <c r="O12" s="39">
        <f t="shared" ca="1" si="1"/>
        <v>62.561626195933364</v>
      </c>
      <c r="P12" s="39">
        <f t="shared" ca="1" si="2"/>
        <v>101.70705974952605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63602824</v>
      </c>
      <c r="M14" s="39">
        <f t="shared" si="8"/>
        <v>0</v>
      </c>
      <c r="N14" s="39">
        <f t="shared" ca="1" si="8"/>
        <v>18984236.639999993</v>
      </c>
      <c r="O14" s="39">
        <f t="shared" ca="1" si="1"/>
        <v>29.848103348367037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20322218.939999998</v>
      </c>
      <c r="M16" s="39">
        <f t="shared" ca="1" si="10"/>
        <v>20322218.939999998</v>
      </c>
      <c r="N16" s="39">
        <f t="shared" ca="1" si="10"/>
        <v>20068920.560000002</v>
      </c>
      <c r="O16" s="50">
        <f t="shared" ca="1" si="1"/>
        <v>98.75358896217071</v>
      </c>
      <c r="P16" s="50">
        <f t="shared" ca="1" si="2"/>
        <v>98.75358896217071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78811758.939999998</v>
      </c>
      <c r="M18" s="23">
        <f t="shared" ca="1" si="11"/>
        <v>81057236.579999998</v>
      </c>
      <c r="N18" s="23">
        <f t="shared" ca="1" si="11"/>
        <v>62856484.600000001</v>
      </c>
      <c r="O18" s="22">
        <f t="shared" ref="O18:O26" ca="1" si="12">IF(L18&gt;0,N18*100/L18,0)</f>
        <v>79.755210955072229</v>
      </c>
      <c r="P18" s="22">
        <f t="shared" ref="P18:P26" ca="1" si="13">IF(M18&gt;0,N18*100/M18,0)</f>
        <v>77.545802511985912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78811758.939999998</v>
      </c>
      <c r="M20" s="30">
        <f t="shared" ca="1" si="15"/>
        <v>81057236.579999998</v>
      </c>
      <c r="N20" s="30">
        <f t="shared" ca="1" si="15"/>
        <v>62856484.600000001</v>
      </c>
      <c r="O20" s="29">
        <f t="shared" ca="1" si="12"/>
        <v>79.755210955072229</v>
      </c>
      <c r="P20" s="29">
        <f t="shared" ca="1" si="13"/>
        <v>77.545802511985912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58489540</v>
      </c>
      <c r="M22" s="42">
        <f t="shared" ca="1" si="17"/>
        <v>60735017.640000001</v>
      </c>
      <c r="N22" s="39">
        <f t="shared" ca="1" si="17"/>
        <v>42787564.039999999</v>
      </c>
      <c r="O22" s="39">
        <f t="shared" ca="1" si="12"/>
        <v>73.154215334912877</v>
      </c>
      <c r="P22" s="39">
        <f t="shared" ca="1" si="13"/>
        <v>70.449578682299034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23354840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20322218.939999998</v>
      </c>
      <c r="M26" s="50">
        <f t="shared" ca="1" si="21"/>
        <v>20322218.939999998</v>
      </c>
      <c r="N26" s="50">
        <f t="shared" ca="1" si="21"/>
        <v>20068920.560000002</v>
      </c>
      <c r="O26" s="50">
        <f t="shared" ca="1" si="12"/>
        <v>98.75358896217071</v>
      </c>
      <c r="P26" s="50">
        <f t="shared" ca="1" si="13"/>
        <v>98.75358896217071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2">L29+L30</f>
        <v>40247984</v>
      </c>
      <c r="M28" s="23">
        <f t="shared" si="22"/>
        <v>0</v>
      </c>
      <c r="N28" s="23">
        <f t="shared" ca="1" si="22"/>
        <v>18984236.639999993</v>
      </c>
      <c r="O28" s="22">
        <f t="shared" ref="O28:O30" ca="1" si="23">IF(L28&gt;0,N28*100/L28,0)</f>
        <v>47.168167826741318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40247984</v>
      </c>
      <c r="M30" s="30">
        <f t="shared" si="26"/>
        <v>0</v>
      </c>
      <c r="N30" s="30">
        <f t="shared" ca="1" si="26"/>
        <v>18984236.639999993</v>
      </c>
      <c r="O30" s="29">
        <f t="shared" ca="1" si="23"/>
        <v>47.168167826741318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40247984</v>
      </c>
      <c r="M32" s="39">
        <f t="shared" si="29"/>
        <v>0</v>
      </c>
      <c r="N32" s="39">
        <f t="shared" ca="1" si="29"/>
        <v>18984236.639999993</v>
      </c>
      <c r="O32" s="39">
        <f t="shared" ca="1" si="28"/>
        <v>47.168167826741318</v>
      </c>
      <c r="P32" s="39">
        <f t="shared" si="24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40247984</v>
      </c>
      <c r="M34" s="39">
        <f t="shared" si="31"/>
        <v>0</v>
      </c>
      <c r="N34" s="39">
        <f t="shared" ca="1" si="31"/>
        <v>18984236.639999993</v>
      </c>
      <c r="O34" s="39">
        <f t="shared" ca="1" si="28"/>
        <v>47.168167826741318</v>
      </c>
      <c r="P34" s="39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78811758.939999998</v>
      </c>
      <c r="M37" s="55">
        <f t="shared" ca="1" si="32"/>
        <v>81057236.580000013</v>
      </c>
      <c r="N37" s="55">
        <f t="shared" ca="1" si="32"/>
        <v>62856484.600000001</v>
      </c>
      <c r="O37" s="56">
        <f t="shared" ca="1" si="28"/>
        <v>79.755210955072229</v>
      </c>
      <c r="P37" s="56">
        <f t="shared" ca="1" si="24"/>
        <v>77.545802511985897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3">L42+L43</f>
        <v>27236729.699999999</v>
      </c>
      <c r="M41" s="79">
        <f t="shared" ca="1" si="33"/>
        <v>27340583.699999999</v>
      </c>
      <c r="N41" s="79">
        <f t="shared" ca="1" si="33"/>
        <v>23700078.27</v>
      </c>
      <c r="O41" s="78">
        <f t="shared" ref="O41:O43" ca="1" si="34">IF(L41&gt;0,N41*100/L41,0)</f>
        <v>87.015139229435462</v>
      </c>
      <c r="P41" s="78">
        <f t="shared" ref="P41:P43" ca="1" si="35">IF(M41&gt;0,N41*100/M41,0)</f>
        <v>86.684609699828755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27236729.699999999</v>
      </c>
      <c r="M43" s="79">
        <f t="shared" ca="1" si="37"/>
        <v>27340583.699999999</v>
      </c>
      <c r="N43" s="79">
        <f t="shared" ca="1" si="37"/>
        <v>23700078.27</v>
      </c>
      <c r="O43" s="78">
        <f t="shared" ca="1" si="34"/>
        <v>87.015139229435462</v>
      </c>
      <c r="P43" s="78">
        <f t="shared" ca="1" si="35"/>
        <v>86.684609699828755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12870054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9482846.9499999993</v>
      </c>
      <c r="O45" s="39">
        <f ca="1">IF(L45&gt;0,N45*100/L45,0)</f>
        <v>74.280889771427667</v>
      </c>
      <c r="P45" s="39">
        <f ca="1">IF(M45&gt;0,N45*100/M45,0)</f>
        <v>73.681485330209171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14470529.699999999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14470529.699999999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14217231.32</v>
      </c>
      <c r="O49" s="50">
        <f ca="1">IF(L49&gt;0,N49*100/L49,0)</f>
        <v>98.249556959894846</v>
      </c>
      <c r="P49" s="50">
        <f ca="1">IF(M49&gt;0,N49*100/M49,0)</f>
        <v>98.249556959894846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9086638.6400000006</v>
      </c>
      <c r="N53" s="121">
        <f t="shared" ca="1" si="38"/>
        <v>7380945.1699999999</v>
      </c>
      <c r="O53" s="120">
        <f t="shared" ref="O53:O55" ca="1" si="39">IF(L53&gt;0,N53*100/L53,0)</f>
        <v>82.600637554976103</v>
      </c>
      <c r="P53" s="120">
        <f t="shared" ref="P53:P55" ca="1" si="40">IF(M53&gt;0,N53*100/M53,0)</f>
        <v>81.228553950726933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9086638.6400000006</v>
      </c>
      <c r="N55" s="121">
        <f t="shared" ca="1" si="42"/>
        <v>7380945.1699999999</v>
      </c>
      <c r="O55" s="120">
        <f t="shared" ca="1" si="39"/>
        <v>82.600637554976103</v>
      </c>
      <c r="P55" s="120">
        <f t="shared" ca="1" si="40"/>
        <v>81.228553950726933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9086638.6400000006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7380945.1699999999</v>
      </c>
      <c r="O57" s="39">
        <f ca="1">IF(L57&gt;0,N57*100/L57,0)</f>
        <v>82.600637554976103</v>
      </c>
      <c r="P57" s="39">
        <f ca="1">IF(M57&gt;0,N57*100/M57,0)</f>
        <v>81.228553950726933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10776374.24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11149914.24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9065839.040000001</v>
      </c>
      <c r="O66" s="151">
        <f t="shared" ref="O66:O68" ca="1" si="44">IF(L66&gt;0,N66*100/L66,0)</f>
        <v>84.126987779889888</v>
      </c>
      <c r="P66" s="151">
        <f t="shared" ref="P66:P68" ca="1" si="45">IF(M66&gt;0,N66*100/M66,0)</f>
        <v>81.308598836361995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10776374.24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11149914.24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9065839.040000001</v>
      </c>
      <c r="O68" s="156">
        <f t="shared" ca="1" si="44"/>
        <v>84.126987779889888</v>
      </c>
      <c r="P68" s="156">
        <f t="shared" ca="1" si="45"/>
        <v>81.308598836361995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7540440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5456364.7999999998</v>
      </c>
      <c r="O70" s="168">
        <f ca="1">IF(L70&gt;0,N70*100/L70,0)</f>
        <v>76.132844046938004</v>
      </c>
      <c r="P70" s="168">
        <f ca="1">IF(M70&gt;0,N70*100/M70,0)</f>
        <v>72.361358223127567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3609474.24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3609474.24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7</v>
      </c>
      <c r="K88" s="163">
        <f t="shared" ca="1" si="46"/>
        <v>53.846153846153847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49</v>
      </c>
      <c r="K92" s="143">
        <f t="shared" ref="K92:K93" ca="1" si="47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2455575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2502575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1869127.5</v>
      </c>
      <c r="O94" s="151">
        <f t="shared" ref="O94:O96" ca="1" si="48">IF(L94&gt;0,N94*100/L94,0)</f>
        <v>76.117711737576741</v>
      </c>
      <c r="P94" s="151">
        <f t="shared" ref="P94:P96" ca="1" si="49">IF(M94&gt;0,N94*100/M94,0)</f>
        <v>74.688171183680808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2455575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2502575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1869127.5</v>
      </c>
      <c r="O96" s="156">
        <f t="shared" ca="1" si="48"/>
        <v>76.117711737576741</v>
      </c>
      <c r="P96" s="156">
        <f t="shared" ca="1" si="49"/>
        <v>74.688171183680808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1304180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670732.5</v>
      </c>
      <c r="O98" s="168">
        <f ca="1">IF(L98&gt;0,N98*100/L98,0)</f>
        <v>53.352145277525892</v>
      </c>
      <c r="P98" s="168">
        <f ca="1">IF(M98&gt;0,N98*100/M98,0)</f>
        <v>51.429442254903464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49</v>
      </c>
      <c r="K109" s="224">
        <f t="shared" ca="1" si="50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49</v>
      </c>
      <c r="K111" s="224">
        <f t="shared" ca="1" si="50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944400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788244.6</v>
      </c>
      <c r="O118" s="151">
        <f t="shared" ref="O118:O120" ca="1" si="51">IF(L118&gt;0,N118*100/L118,0)</f>
        <v>95.614337700145555</v>
      </c>
      <c r="P118" s="151">
        <f t="shared" ref="P118:P120" ca="1" si="52">IF(M118&gt;0,N118*100/M118,0)</f>
        <v>83.465120711562903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944400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788244.6</v>
      </c>
      <c r="O120" s="156">
        <f t="shared" ca="1" si="51"/>
        <v>95.614337700145555</v>
      </c>
      <c r="P120" s="156">
        <f t="shared" ca="1" si="52"/>
        <v>83.465120711562903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944400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788244.6</v>
      </c>
      <c r="O122" s="168">
        <f ca="1">IF(L122&gt;0,N122*100/L122,0)</f>
        <v>95.614337700145555</v>
      </c>
      <c r="P122" s="168">
        <f ca="1">IF(M122&gt;0,N122*100/M122,0)</f>
        <v>83.465120711562903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4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4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6954355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4385576.4999999991</v>
      </c>
      <c r="O140" s="151">
        <f t="shared" ref="O140:O142" ca="1" si="54">IF(L140&gt;0,N140*100/L140,0)</f>
        <v>74.533930999320177</v>
      </c>
      <c r="P140" s="151">
        <f t="shared" ref="P140:P142" ca="1" si="55">IF(M140&gt;0,N140*100/M140,0)</f>
        <v>63.062304124537775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6954355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4385576.4999999991</v>
      </c>
      <c r="O142" s="156">
        <f t="shared" ca="1" si="54"/>
        <v>74.533930999320177</v>
      </c>
      <c r="P142" s="156">
        <f t="shared" ca="1" si="55"/>
        <v>63.062304124537775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6716355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4147576.4999999995</v>
      </c>
      <c r="O144" s="168">
        <f ca="1">IF(L144&gt;0,N144*100/L144,0)</f>
        <v>73.460441020191269</v>
      </c>
      <c r="P144" s="168">
        <f ca="1">IF(M144&gt;0,N144*100/M144,0)</f>
        <v>61.75338409003097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47</v>
      </c>
      <c r="K149" s="276">
        <f ca="1">IF(I149&gt;0,J149*100/I149,0)</f>
        <v>69.117647058823536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17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14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16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47</v>
      </c>
      <c r="K158" s="163">
        <f ca="1">IF(I158&gt;0,J158*100/I158,0)</f>
        <v>69.117647058823536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1666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1664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2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3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4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1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4</v>
      </c>
      <c r="K185" s="224">
        <f t="shared" ref="K185:K186" ca="1" si="56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4</v>
      </c>
      <c r="K186" s="224">
        <f t="shared" ca="1" si="56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3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220000</v>
      </c>
      <c r="K189" s="285">
        <f ca="1">IF(I189&gt;0,J189*100/I189,0)</f>
        <v>17.973856209150327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10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684000</v>
      </c>
      <c r="K199" s="163">
        <f t="shared" ref="K199:K201" ca="1" si="57">IF(I199&gt;0,J199*100/I199,0)</f>
        <v>55.882352941176471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220000</v>
      </c>
      <c r="K200" s="163">
        <f t="shared" ca="1" si="57"/>
        <v>17.973856209150327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4">
        <f t="shared" ref="K215:K216" ca="1" si="58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6</v>
      </c>
      <c r="K216" s="224">
        <f t="shared" ca="1" si="58"/>
        <v>50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331730</v>
      </c>
      <c r="O220" s="151">
        <f t="shared" ref="O220:O222" ca="1" si="59">IF(L220&gt;0,N220*100/L220,0)</f>
        <v>99.765420588854468</v>
      </c>
      <c r="P220" s="151">
        <f t="shared" ref="P220:P222" ca="1" si="60">IF(M220&gt;0,N220*100/M220,0)</f>
        <v>99.765420588854468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331730</v>
      </c>
      <c r="O222" s="156">
        <f t="shared" ca="1" si="59"/>
        <v>99.765420588854468</v>
      </c>
      <c r="P222" s="156">
        <f t="shared" ca="1" si="60"/>
        <v>99.765420588854468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331730</v>
      </c>
      <c r="O224" s="168">
        <f ca="1">IF(L224&gt;0,N224*100/L224,0)</f>
        <v>99.765420588854468</v>
      </c>
      <c r="P224" s="168">
        <f ca="1">IF(M224&gt;0,N224*100/M224,0)</f>
        <v>99.765420588854468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5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25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11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1126000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783269.76</v>
      </c>
      <c r="O250" s="151">
        <f t="shared" ref="O250:O252" ca="1" si="61">IF(L250&gt;0,N250*100/L250,0)</f>
        <v>69.562145648312608</v>
      </c>
      <c r="P250" s="151">
        <f t="shared" ref="P250:P252" ca="1" si="62">IF(M250&gt;0,N250*100/M250,0)</f>
        <v>69.562145648312608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1126000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783269.76</v>
      </c>
      <c r="O252" s="156">
        <f t="shared" ca="1" si="61"/>
        <v>69.562145648312608</v>
      </c>
      <c r="P252" s="156">
        <f t="shared" ca="1" si="62"/>
        <v>69.562145648312608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1126000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783269.76</v>
      </c>
      <c r="O254" s="168">
        <f ca="1">IF(L254&gt;0,N254*100/L254,0)</f>
        <v>69.562145648312608</v>
      </c>
      <c r="P254" s="168">
        <f ca="1">IF(M254&gt;0,N254*100/M254,0)</f>
        <v>69.562145648312608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8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75</v>
      </c>
      <c r="K266" s="163">
        <f t="shared" ca="1" si="63"/>
        <v>41.666666666666664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7</v>
      </c>
      <c r="K267" s="163">
        <f t="shared" ca="1" si="63"/>
        <v>87.5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2476100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1576842.75</v>
      </c>
      <c r="O271" s="151">
        <f t="shared" ref="O271:O273" ca="1" si="64">IF(L271&gt;0,N271*100/L271,0)</f>
        <v>63.682514841888455</v>
      </c>
      <c r="P271" s="151">
        <f t="shared" ref="P271:P273" ca="1" si="65">IF(M271&gt;0,N271*100/M271,0)</f>
        <v>63.682514841888455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2476100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1576842.75</v>
      </c>
      <c r="O273" s="156">
        <f t="shared" ca="1" si="64"/>
        <v>63.682514841888455</v>
      </c>
      <c r="P273" s="156">
        <f t="shared" ca="1" si="65"/>
        <v>63.682514841888455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2476100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1576842.75</v>
      </c>
      <c r="O275" s="168">
        <f ca="1">IF(L275&gt;0,N275*100/L275,0)</f>
        <v>63.682514841888455</v>
      </c>
      <c r="P275" s="168">
        <f ca="1">IF(M275&gt;0,N275*100/M275,0)</f>
        <v>63.682514841888455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50045</v>
      </c>
      <c r="O290" s="151">
        <f t="shared" ref="O290:O292" ca="1" si="66">IF(L290&gt;0,N290*100/L290,0)</f>
        <v>41.441702550513412</v>
      </c>
      <c r="P290" s="151">
        <f t="shared" ref="P290:P292" ca="1" si="67">IF(M290&gt;0,N290*100/M290,0)</f>
        <v>41.441702550513412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50045</v>
      </c>
      <c r="O292" s="156">
        <f t="shared" ca="1" si="66"/>
        <v>41.441702550513412</v>
      </c>
      <c r="P292" s="156">
        <f t="shared" ca="1" si="67"/>
        <v>41.441702550513412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960300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525877.59</v>
      </c>
      <c r="O310" s="151">
        <f t="shared" ref="O310:O312" ca="1" si="68">IF(L310&gt;0,N310*100/L310,0)</f>
        <v>68.048342391304345</v>
      </c>
      <c r="P310" s="151">
        <f t="shared" ref="P310:P312" ca="1" si="69">IF(M310&gt;0,N310*100/M310,0)</f>
        <v>54.761802561699469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960300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525877.59</v>
      </c>
      <c r="O312" s="156">
        <f t="shared" ca="1" si="68"/>
        <v>68.048342391304345</v>
      </c>
      <c r="P312" s="156">
        <f t="shared" ca="1" si="69"/>
        <v>54.761802561699469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960300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525877.59</v>
      </c>
      <c r="O314" s="168">
        <f ca="1">IF(L314&gt;0,N314*100/L314,0)</f>
        <v>68.048342391304345</v>
      </c>
      <c r="P314" s="168">
        <f ca="1">IF(M314&gt;0,N314*100/M314,0)</f>
        <v>54.761802561699469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4227</v>
      </c>
      <c r="K328" s="317">
        <f ca="1">IF(I328&gt;0,J328*100/I328,0)</f>
        <v>53.176500188702981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17870810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18063100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12398908.420000002</v>
      </c>
      <c r="O329" s="151">
        <f t="shared" ref="O329:O331" ca="1" si="70">IF(L329&gt;0,N329*100/L329,0)</f>
        <v>69.380785873723696</v>
      </c>
      <c r="P329" s="151">
        <f t="shared" ref="P329:P331" ca="1" si="71">IF(M329&gt;0,N329*100/M329,0)</f>
        <v>68.642195525684969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17870810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18063100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12398908.420000002</v>
      </c>
      <c r="O331" s="156">
        <f t="shared" ca="1" si="70"/>
        <v>69.380785873723696</v>
      </c>
      <c r="P331" s="156">
        <f t="shared" ca="1" si="71"/>
        <v>68.642195525684969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17064990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17257280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11593088.42</v>
      </c>
      <c r="O333" s="168">
        <f ca="1">IF(L333&gt;0,N333*100/L333,0)</f>
        <v>67.934926536728113</v>
      </c>
      <c r="P333" s="168">
        <f ca="1">IF(M333&gt;0,N333*100/M333,0)</f>
        <v>67.17795863542807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8431690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0">
        <f ca="1">L337</f>
        <v>805820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4126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30341.779999999966</v>
      </c>
      <c r="K340" s="342">
        <f t="shared" ca="1" si="72"/>
        <v>72.053621467584819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5877</v>
      </c>
      <c r="K341" s="342">
        <f t="shared" ca="1" si="72"/>
        <v>73.933828154484843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53568.069999999985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94</v>
      </c>
      <c r="K343" s="342">
        <f t="shared" ca="1" si="72"/>
        <v>1.1825386841112089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824.86999999999989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4227</v>
      </c>
      <c r="K345" s="342">
        <f t="shared" ca="1" si="72"/>
        <v>53.176500188702981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38942.149999999972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40247984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18984236.63999996</v>
      </c>
      <c r="O347" s="357">
        <f ca="1">+IF(L347&gt;0,N347*100/L347,0)</f>
        <v>47.168167826741232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1398</v>
      </c>
      <c r="K349" s="371">
        <f t="shared" ref="K349:K350" ca="1" si="73">IF(I349&gt;0,J349*100/I349,0)</f>
        <v>75.567567567567565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3688399.05</v>
      </c>
      <c r="O349" s="372">
        <f ca="1">+IF(L349&gt;0,N349*100/L349,0)</f>
        <v>69.528154159362103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3688399.05</v>
      </c>
      <c r="O352" s="165">
        <f t="shared" ca="1" si="74"/>
        <v>69.528154159362103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3688399.05</v>
      </c>
      <c r="O354" s="168">
        <f t="shared" ca="1" si="74"/>
        <v>69.528154159362103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831348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1151368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1157550.45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548132.6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1398</v>
      </c>
      <c r="K375" s="163">
        <f t="shared" ref="K375:K377" ca="1" si="76">IF(I375&gt;0,J375*100/I375,0)</f>
        <v>75.567567567567565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671</v>
      </c>
      <c r="K376" s="163">
        <f t="shared" ca="1" si="76"/>
        <v>87.369791666666671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727</v>
      </c>
      <c r="K377" s="163">
        <f t="shared" ca="1" si="76"/>
        <v>67.190388170055456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2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1600</v>
      </c>
      <c r="K380" s="371">
        <f t="shared" ref="K380:K381" ca="1" si="77">IF(I380&gt;0,J380*100/I380,0)</f>
        <v>11.851851851851851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4232419.589999998</v>
      </c>
      <c r="O380" s="372">
        <f ca="1">+IF(L380&gt;0,N380*100/L380,0)</f>
        <v>30.657932750465388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4232419.589999998</v>
      </c>
      <c r="O383" s="165">
        <f t="shared" ca="1" si="78"/>
        <v>30.657932750465388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4232419.589999998</v>
      </c>
      <c r="O385" s="168">
        <f t="shared" ca="1" si="78"/>
        <v>30.657932750465388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2444173.2000000002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375000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1002068.64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411177.75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1600</v>
      </c>
      <c r="K397" s="163">
        <f t="shared" ca="1" si="79"/>
        <v>11.851851851851851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200</v>
      </c>
      <c r="K398" s="163">
        <f t="shared" ca="1" si="79"/>
        <v>14.814814814814815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2877</v>
      </c>
      <c r="K401" s="371">
        <f t="shared" ref="K401:K402" ca="1" si="80">IF(I401&gt;0,J401*100/I401,0)</f>
        <v>100.20898641588296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2625043.9500000002</v>
      </c>
      <c r="O401" s="372">
        <f ca="1">+IF(L401&gt;0,N401*100/L401,0)</f>
        <v>81.358365979445352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939</v>
      </c>
      <c r="K402" s="371">
        <f t="shared" ca="1" si="80"/>
        <v>98.119122257053291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2625043.9500000002</v>
      </c>
      <c r="O404" s="168">
        <f t="shared" ca="1" si="81"/>
        <v>81.358365979445352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2625043.9500000002</v>
      </c>
      <c r="O406" s="168">
        <f t="shared" ca="1" si="81"/>
        <v>81.358365979445352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1881777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423524.95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319742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939</v>
      </c>
      <c r="K416" s="201">
        <f t="shared" ref="K416:K432" ca="1" si="82">IF(I416&gt;0,J416*100/I416,0)</f>
        <v>98.119122257053291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554</v>
      </c>
      <c r="K421" s="201">
        <f t="shared" ca="1" si="82"/>
        <v>96.515679442508713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1722</v>
      </c>
      <c r="K422" s="201">
        <f t="shared" ca="1" si="82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574</v>
      </c>
      <c r="K424" s="163">
        <f t="shared" ca="1" si="82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554</v>
      </c>
      <c r="K425" s="163">
        <f t="shared" ca="1" si="82"/>
        <v>96.515679442508713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185</v>
      </c>
      <c r="K426" s="201">
        <f t="shared" ca="1" si="82"/>
        <v>101.09289617486338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555</v>
      </c>
      <c r="K427" s="201">
        <f t="shared" ca="1" si="82"/>
        <v>101.09289617486338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185</v>
      </c>
      <c r="K428" s="163">
        <f t="shared" ca="1" si="82"/>
        <v>101.09289617486338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185</v>
      </c>
      <c r="K429" s="163">
        <f t="shared" ca="1" si="82"/>
        <v>101.09289617486338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533</v>
      </c>
      <c r="K430" s="201">
        <f t="shared" ca="1" si="82"/>
        <v>68.863049095607238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125</v>
      </c>
      <c r="K431" s="163">
        <f t="shared" ca="1" si="82"/>
        <v>62.5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408</v>
      </c>
      <c r="K432" s="163">
        <f t="shared" ca="1" si="82"/>
        <v>71.080139372822302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1513936.7899999998</v>
      </c>
      <c r="O435" s="411">
        <f t="shared" ref="O435:O439" ca="1" si="83">+IF(L435&gt;0,N435*100/L435,0)</f>
        <v>72.534342180912219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1513936.7899999998</v>
      </c>
      <c r="O437" s="168">
        <f t="shared" ca="1" si="83"/>
        <v>72.534342180912219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1513936.7899999998</v>
      </c>
      <c r="O439" s="168">
        <f t="shared" ca="1" si="83"/>
        <v>72.534342180912219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1128372.5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385564.29000000004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701814.27299999993</v>
      </c>
      <c r="K455" s="371">
        <f ca="1">IF(I455&gt;0,J455*100/I455,0)</f>
        <v>87.770888996720842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7887358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3102413.74</v>
      </c>
      <c r="O455" s="372">
        <f t="shared" ref="O455:O459" ca="1" si="85">+IF(L455&gt;0,N455*100/L455,0)</f>
        <v>39.334004364959725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7887358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3102413.74</v>
      </c>
      <c r="O457" s="168">
        <f t="shared" ca="1" si="85"/>
        <v>39.334004364959725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7887358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3102413.74</v>
      </c>
      <c r="O459" s="168">
        <f t="shared" ca="1" si="85"/>
        <v>39.334004364959725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878279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2224134.7400000002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701814.27299999993</v>
      </c>
      <c r="K464" s="268">
        <f t="shared" ref="K464:K515" ca="1" si="86">IF(I464&gt;0,J464*100/I464,0)</f>
        <v>87.770888996720842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799652.22</v>
      </c>
      <c r="K465" s="201">
        <f t="shared" ca="1" si="86"/>
        <v>100.00678090740597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621324.86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78539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161048.07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14724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17279.29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1910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799642.6399999999</v>
      </c>
      <c r="K473" s="201">
        <f t="shared" ca="1" si="86"/>
        <v>100.00558280535968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120875.84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701814.27299999993</v>
      </c>
      <c r="K481" s="201">
        <f t="shared" ca="1" si="86"/>
        <v>87.770888996720842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77224</v>
      </c>
      <c r="K482" s="201">
        <f t="shared" ca="1" si="86"/>
        <v>81.140659640864527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631928.77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70745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23579.72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1987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14473.393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1414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14100.433000000001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1376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372.96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38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31832.39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3078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21502.27</v>
      </c>
      <c r="K497" s="444">
        <f t="shared" ca="1" si="86"/>
        <v>46.899035944861282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21502.27</v>
      </c>
      <c r="K498" s="201">
        <f t="shared" ca="1" si="86"/>
        <v>46.899035944861282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1753</v>
      </c>
      <c r="K499" s="201">
        <f t="shared" ca="1" si="86"/>
        <v>46.921841541755889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20239.25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1629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10337.950000000001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842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9875.2999999999993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786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678.02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65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554.02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51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124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14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585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59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3081.77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255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1001.53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62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1867.24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190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213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3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442852.23999999987</v>
      </c>
      <c r="O533" s="411">
        <f t="shared" ref="O533:O537" ca="1" si="87">+IF(L533&gt;0,N533*100/L533,0)</f>
        <v>74.341487325835132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442852.23999999987</v>
      </c>
      <c r="O535" s="168">
        <f t="shared" ca="1" si="87"/>
        <v>74.341487325835132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442852.23999999987</v>
      </c>
      <c r="O537" s="168">
        <f t="shared" ca="1" si="87"/>
        <v>74.341487325835132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116478.24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4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23409</v>
      </c>
      <c r="K551" s="410">
        <f ca="1">IF(I551&gt;0,J551*100/I551,0)</f>
        <v>93.635999999999996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897145.67999999993</v>
      </c>
      <c r="O551" s="411">
        <f t="shared" ref="O551:O555" ca="1" si="89">+IF(L551&gt;0,N551*100/L551,0)</f>
        <v>58.63697254901961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897145.67999999993</v>
      </c>
      <c r="O553" s="168">
        <f t="shared" ca="1" si="89"/>
        <v>58.63697254901961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897145.67999999993</v>
      </c>
      <c r="O555" s="168">
        <f t="shared" ca="1" si="89"/>
        <v>58.63697254901961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371407.11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525738.57000000007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23409</v>
      </c>
      <c r="K560" s="224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446.82444444444445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2306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64493</v>
      </c>
      <c r="K564" s="371">
        <f ca="1">IF(I564&gt;0,J564*100/I564,0)</f>
        <v>198.13517665130567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1509543.6099999989</v>
      </c>
      <c r="O564" s="372">
        <f t="shared" ref="O564:O568" ca="1" si="90">+IF(L564&gt;0,N564*100/L564,0)</f>
        <v>63.36869101991465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1509543.6099999989</v>
      </c>
      <c r="O566" s="168">
        <f t="shared" ca="1" si="90"/>
        <v>63.36869101991465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1509543.6099999989</v>
      </c>
      <c r="O568" s="168">
        <f t="shared" ca="1" si="90"/>
        <v>63.36869101991465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1121132.1500000001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388411.45999999996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64493</v>
      </c>
      <c r="K573" s="201">
        <f ca="1">IF(I573&gt;0,J573*100/I573,0)</f>
        <v>198.13517665130567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96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5877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57675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103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838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1204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110</v>
      </c>
      <c r="K580" s="371">
        <f ca="1">IF(I580&gt;0,J580*100/I580,0)</f>
        <v>9.1362126245847168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3293796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938975.99</v>
      </c>
      <c r="O580" s="372">
        <f t="shared" ref="O580:O584" ca="1" si="92">+IF(L580&gt;0,N580*100/L580,0)</f>
        <v>28.507411812996313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3293796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938975.99</v>
      </c>
      <c r="O582" s="168">
        <f t="shared" ca="1" si="92"/>
        <v>28.507411812996313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3293796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938975.99</v>
      </c>
      <c r="O584" s="168">
        <f t="shared" ca="1" si="92"/>
        <v>28.507411812996313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374494.24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564481.75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1204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1109</v>
      </c>
      <c r="K589" s="163">
        <f t="shared" ref="K589:K596" ca="1" si="93">IF(I589&gt;0,J589*100/I589,0)</f>
        <v>92.10963455149502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799.05000000000007</v>
      </c>
      <c r="K590" s="480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1204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436</v>
      </c>
      <c r="K591" s="163">
        <f t="shared" ca="1" si="93"/>
        <v>36.212624584717609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278.38000000000005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1204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141</v>
      </c>
      <c r="K593" s="163">
        <f t="shared" ca="1" si="93"/>
        <v>11.710963455149502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91.97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1204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110</v>
      </c>
      <c r="K595" s="163">
        <f t="shared" ca="1" si="93"/>
        <v>9.1362126245847168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69.559999999999988</v>
      </c>
      <c r="K596" s="487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8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33506</v>
      </c>
      <c r="O597" s="411">
        <f t="shared" ref="O597:O601" ca="1" si="94">+IF(L597&gt;0,N597*100/L597,0)</f>
        <v>24.810070344316919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33506</v>
      </c>
      <c r="O599" s="168">
        <f t="shared" ca="1" si="94"/>
        <v>24.810070344316919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33506</v>
      </c>
      <c r="O601" s="168">
        <f t="shared" ca="1" si="94"/>
        <v>24.810070344316919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32306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1671.75</v>
      </c>
      <c r="K612" s="163">
        <f t="shared" ca="1" si="95"/>
        <v>113.72448979591837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1275.75</v>
      </c>
      <c r="K613" s="163">
        <f t="shared" ca="1" si="95"/>
        <v>86.785714285714292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399.75</v>
      </c>
      <c r="K614" s="163">
        <f t="shared" ca="1" si="95"/>
        <v>27.193877551020407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0</v>
      </c>
      <c r="K616" s="163">
        <f t="shared" ca="1" si="95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96093011.260000005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64014343.699999996</v>
      </c>
      <c r="K628" s="342">
        <f t="shared" ref="K628:K635" ca="1" si="97">IF(I628&gt;0,J628*100/I628,0)</f>
        <v>66.617064925560115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3505</v>
      </c>
      <c r="K629" s="342">
        <f t="shared" ca="1" si="97"/>
        <v>72.447292269532866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11777398.289999999</v>
      </c>
      <c r="K630" s="342">
        <f t="shared" ca="1" si="97"/>
        <v>10.527181849688326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2022</v>
      </c>
      <c r="K631" s="342">
        <f t="shared" ca="1" si="97"/>
        <v>46.080218778486781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22380013.789999999</v>
      </c>
      <c r="K632" s="342">
        <f t="shared" ca="1" si="97"/>
        <v>29.272672822188625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3501</v>
      </c>
      <c r="K633" s="342">
        <f t="shared" ca="1" si="97"/>
        <v>55.343028770154916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86535000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60438000</v>
      </c>
      <c r="K634" s="342">
        <f t="shared" ca="1" si="97"/>
        <v>69.842260357080946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2615</v>
      </c>
      <c r="J635" s="505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1755</v>
      </c>
      <c r="K635" s="487">
        <f t="shared" ca="1" si="97"/>
        <v>67.112810707456973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270145</v>
      </c>
      <c r="M636" s="511"/>
      <c r="N636" s="510">
        <f ca="1">SUM(N637:N638)</f>
        <v>26906</v>
      </c>
      <c r="O636" s="510">
        <f t="shared" ref="O636:O640" ca="1" si="98">+IF(L636&gt;0,N636*100/L636,0)</f>
        <v>9.9598363841640598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8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270145</v>
      </c>
      <c r="M638" s="521"/>
      <c r="N638" s="522">
        <f ca="1">SUM(N639:N640)</f>
        <v>26906</v>
      </c>
      <c r="O638" s="522">
        <f t="shared" ca="1" si="98"/>
        <v>9.9598363841640598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8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270145</v>
      </c>
      <c r="M640" s="521"/>
      <c r="N640" s="522">
        <f ca="1">SUM(N641:N644)</f>
        <v>26906</v>
      </c>
      <c r="O640" s="522">
        <f t="shared" ca="1" si="98"/>
        <v>9.9598363841640598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26906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6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0</v>
      </c>
      <c r="K648" s="537">
        <f t="shared" ref="K648:K651" ca="1" si="99">IF(I648&gt;0,J648*100/I648,0)</f>
        <v>0</v>
      </c>
      <c r="L648" s="522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1"/>
      <c r="N648" s="538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7">
        <f t="shared" ref="O648:O651" ca="1" si="100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6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7">
        <f t="shared" ca="1" si="99"/>
        <v>0</v>
      </c>
      <c r="L649" s="522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1"/>
      <c r="N649" s="538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0</v>
      </c>
      <c r="O649" s="537">
        <f t="shared" ca="1" si="100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6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55.75</v>
      </c>
      <c r="K650" s="537">
        <f t="shared" ca="1" si="99"/>
        <v>2.8242147922998986</v>
      </c>
      <c r="L650" s="522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1"/>
      <c r="N650" s="538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0</v>
      </c>
      <c r="O650" s="537">
        <f t="shared" ca="1" si="100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6">
        <f ca="1">J657+J660</f>
        <v>820</v>
      </c>
      <c r="K651" s="537">
        <f t="shared" ca="1" si="99"/>
        <v>45.682451253481894</v>
      </c>
      <c r="L651" s="522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1"/>
      <c r="N651" s="538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7400</v>
      </c>
      <c r="O651" s="537">
        <f t="shared" ca="1" si="100"/>
        <v>16.49025069637883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72</v>
      </c>
      <c r="K661" s="537"/>
      <c r="L661" s="522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1"/>
      <c r="N661" s="538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19506</v>
      </c>
      <c r="O661" s="537">
        <f ca="1">IF(L661&gt;0,N661*100/L661,0)</f>
        <v>11.674646875748145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77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6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1363.28</v>
      </c>
      <c r="K663" s="537">
        <f ca="1">IF(I663&gt;0,J663*100/I663,0)</f>
        <v>32.637778309791713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6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4</v>
      </c>
      <c r="K665" s="537">
        <f ca="1">IF(I665&gt;0,J665*100/I665,0)</f>
        <v>5.4054054054054053</v>
      </c>
      <c r="L665" s="522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1"/>
      <c r="N665" s="538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4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88.61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6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7">
        <f ca="1">IF(I668&gt;0,J668*100/I668,0)</f>
        <v>0</v>
      </c>
      <c r="L668" s="522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1"/>
      <c r="N668" s="538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6">
        <f ca="1">J674+J677</f>
        <v>0</v>
      </c>
      <c r="K671" s="537">
        <f ca="1">IF(I671&gt;0,J671*100/I671,0)</f>
        <v>0</v>
      </c>
      <c r="L671" s="522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1"/>
      <c r="N671" s="538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276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6983269</v>
      </c>
      <c r="M8" s="23">
        <f t="shared" ca="1" si="0"/>
        <v>4406981</v>
      </c>
      <c r="N8" s="23">
        <f t="shared" ca="1" si="0"/>
        <v>4186072.7999999989</v>
      </c>
      <c r="O8" s="22">
        <f t="shared" ref="O8:O16" ca="1" si="1">IF(L8&gt;0,N8*100/L8,0)</f>
        <v>59.944315477464762</v>
      </c>
      <c r="P8" s="22">
        <f t="shared" ref="P8:P16" ca="1" si="2">IF(M8&gt;0,N8*100/M8,0)</f>
        <v>94.987312175840984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6983269</v>
      </c>
      <c r="M10" s="30">
        <f t="shared" ca="1" si="4"/>
        <v>4406981</v>
      </c>
      <c r="N10" s="30">
        <f t="shared" ca="1" si="4"/>
        <v>4186072.7999999989</v>
      </c>
      <c r="O10" s="29">
        <f t="shared" ca="1" si="1"/>
        <v>59.944315477464762</v>
      </c>
      <c r="P10" s="29">
        <f t="shared" ca="1" si="2"/>
        <v>94.987312175840984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6908269</v>
      </c>
      <c r="M12" s="39">
        <f t="shared" ca="1" si="6"/>
        <v>4331981</v>
      </c>
      <c r="N12" s="39">
        <f t="shared" ca="1" si="6"/>
        <v>4111072.7999999989</v>
      </c>
      <c r="O12" s="39">
        <f t="shared" ca="1" si="1"/>
        <v>59.509448749028138</v>
      </c>
      <c r="P12" s="39">
        <f t="shared" ca="1" si="2"/>
        <v>94.900527033705799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4708169</v>
      </c>
      <c r="M14" s="39">
        <f t="shared" si="8"/>
        <v>0</v>
      </c>
      <c r="N14" s="39">
        <f t="shared" ca="1" si="8"/>
        <v>1035801.709999999</v>
      </c>
      <c r="O14" s="39">
        <f t="shared" ca="1" si="1"/>
        <v>22.000096215747547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75000</v>
      </c>
      <c r="M16" s="39">
        <f t="shared" ca="1" si="10"/>
        <v>75000</v>
      </c>
      <c r="N16" s="39">
        <f t="shared" ca="1" si="10"/>
        <v>75000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4406981</v>
      </c>
      <c r="N18" s="23">
        <f t="shared" ca="1" si="11"/>
        <v>3150271.09</v>
      </c>
      <c r="O18" s="22">
        <f t="shared" ref="O18:O20" ca="1" si="12">IF(L18&gt;0,N18*100/L18,0)</f>
        <v>74.277299038250703</v>
      </c>
      <c r="P18" s="22">
        <f t="shared" ref="P18:P26" ca="1" si="13">IF(M18&gt;0,N18*100/M18,0)</f>
        <v>71.483654910243544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4406981</v>
      </c>
      <c r="N20" s="30">
        <f t="shared" ca="1" si="15"/>
        <v>3150271.09</v>
      </c>
      <c r="O20" s="29">
        <f t="shared" ca="1" si="12"/>
        <v>74.277299038250703</v>
      </c>
      <c r="P20" s="29">
        <f t="shared" ca="1" si="13"/>
        <v>71.483654910243544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4166230</v>
      </c>
      <c r="M22" s="42">
        <f t="shared" ca="1" si="18"/>
        <v>4331981</v>
      </c>
      <c r="N22" s="39">
        <f t="shared" ca="1" si="18"/>
        <v>3075271.09</v>
      </c>
      <c r="O22" s="39">
        <f t="shared" ca="1" si="17"/>
        <v>73.814241892550342</v>
      </c>
      <c r="P22" s="39">
        <f t="shared" ca="1" si="13"/>
        <v>70.989948709377998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1966130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75000</v>
      </c>
      <c r="M26" s="50">
        <f t="shared" ca="1" si="22"/>
        <v>75000</v>
      </c>
      <c r="N26" s="50">
        <f t="shared" ca="1" si="22"/>
        <v>75000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2742039</v>
      </c>
      <c r="M28" s="23">
        <f t="shared" si="23"/>
        <v>0</v>
      </c>
      <c r="N28" s="23">
        <f t="shared" ca="1" si="23"/>
        <v>1035801.709999999</v>
      </c>
      <c r="O28" s="22">
        <f t="shared" ref="O28:O30" ca="1" si="24">IF(L28&gt;0,N28*100/L28,0)</f>
        <v>37.774871546320057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2742039</v>
      </c>
      <c r="M30" s="30">
        <f t="shared" si="27"/>
        <v>0</v>
      </c>
      <c r="N30" s="30">
        <f t="shared" ca="1" si="27"/>
        <v>1035801.709999999</v>
      </c>
      <c r="O30" s="29">
        <f t="shared" ca="1" si="24"/>
        <v>37.774871546320057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2742039</v>
      </c>
      <c r="M32" s="39">
        <f t="shared" si="30"/>
        <v>0</v>
      </c>
      <c r="N32" s="39">
        <f t="shared" ca="1" si="30"/>
        <v>1035801.709999999</v>
      </c>
      <c r="O32" s="39">
        <f t="shared" ca="1" si="29"/>
        <v>37.774871546320057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2742039</v>
      </c>
      <c r="M34" s="39">
        <f t="shared" si="32"/>
        <v>0</v>
      </c>
      <c r="N34" s="39">
        <f t="shared" ca="1" si="32"/>
        <v>1035801.709999999</v>
      </c>
      <c r="O34" s="39">
        <f t="shared" ca="1" si="29"/>
        <v>37.774871546320057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4241230</v>
      </c>
      <c r="M37" s="55">
        <f t="shared" ca="1" si="33"/>
        <v>4406981</v>
      </c>
      <c r="N37" s="55">
        <f t="shared" ca="1" si="33"/>
        <v>3150271.09</v>
      </c>
      <c r="O37" s="56">
        <f t="shared" ca="1" si="29"/>
        <v>74.277299038250703</v>
      </c>
      <c r="P37" s="56">
        <f t="shared" ca="1" si="25"/>
        <v>71.483654910243544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1038100</v>
      </c>
      <c r="N41" s="79">
        <f t="shared" ca="1" si="34"/>
        <v>873200.64000000001</v>
      </c>
      <c r="O41" s="78">
        <f t="shared" ref="O41:O43" ca="1" si="35">IF(L41&gt;0,N41*100/L41,0)</f>
        <v>84.115272131779207</v>
      </c>
      <c r="P41" s="78">
        <f t="shared" ref="P41:P43" ca="1" si="36">IF(M41&gt;0,N41*100/M41,0)</f>
        <v>84.115272131779207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1038100</v>
      </c>
      <c r="N43" s="79">
        <f t="shared" ca="1" si="38"/>
        <v>873200.64000000001</v>
      </c>
      <c r="O43" s="78">
        <f t="shared" ca="1" si="35"/>
        <v>84.115272131779207</v>
      </c>
      <c r="P43" s="78">
        <f t="shared" ca="1" si="36"/>
        <v>84.115272131779207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IFERROR(__xludf.DUMMYFUNCTION("IMPORTRANGE(""https://docs.google.com/spreadsheets/d/1Yj_ptqi66GCucihVvJfMjLAmec39IyEx_6qawtMGysU/edit?usp=sharing"",""สบก!Q28"")"),1038100)</f>
        <v>1038100</v>
      </c>
      <c r="N45" s="50">
        <f ca="1">IFERROR(__xludf.DUMMYFUNCTION("IMPORTRANGE(""https://docs.google.com/spreadsheets/d/1Yj_ptqi66GCucihVvJfMjLAmec39IyEx_6qawtMGysU/edit?usp=sharing"",""สบก!R28"")"),873200.64)</f>
        <v>873200.64000000001</v>
      </c>
      <c r="O45" s="39">
        <f ca="1">IF(L45&gt;0,N45*100/L45,0)</f>
        <v>84.115272131779207</v>
      </c>
      <c r="P45" s="39">
        <f ca="1">IF(M45&gt;0,N45*100/M45,0)</f>
        <v>84.115272131779207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427871</v>
      </c>
      <c r="N53" s="121">
        <f t="shared" ca="1" si="39"/>
        <v>388703.3</v>
      </c>
      <c r="O53" s="120">
        <f t="shared" ref="O53:O55" ca="1" si="40">IF(L53&gt;0,N53*100/L53,0)</f>
        <v>97.175825000000003</v>
      </c>
      <c r="P53" s="120">
        <f t="shared" ref="P53:P55" ca="1" si="41">IF(M53&gt;0,N53*100/M53,0)</f>
        <v>90.84590916421071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427871</v>
      </c>
      <c r="N55" s="121">
        <f t="shared" ca="1" si="43"/>
        <v>388703.3</v>
      </c>
      <c r="O55" s="120">
        <f t="shared" ca="1" si="40"/>
        <v>97.175825000000003</v>
      </c>
      <c r="P55" s="120">
        <f t="shared" ca="1" si="41"/>
        <v>90.84590916421071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IFERROR(__xludf.DUMMYFUNCTION("IMPORTRANGE(""https://docs.google.com/spreadsheets/d/1Yj_ptqi66GCucihVvJfMjLAmec39IyEx_6qawtMGysU/edit?usp=sharing"",""สบก!Z28"")"),427871)</f>
        <v>427871</v>
      </c>
      <c r="N57" s="50">
        <f ca="1">IFERROR(__xludf.DUMMYFUNCTION("IMPORTRANGE(""https://docs.google.com/spreadsheets/d/1Yj_ptqi66GCucihVvJfMjLAmec39IyEx_6qawtMGysU/edit?usp=sharing"",""สบก!AA28"")"),388703.3)</f>
        <v>388703.3</v>
      </c>
      <c r="O57" s="39">
        <f ca="1">IF(L57&gt;0,N57*100/L57,0)</f>
        <v>97.175825000000003</v>
      </c>
      <c r="P57" s="39">
        <f ca="1">IF(M57&gt;0,N57*100/M57,0)</f>
        <v>90.84590916421071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1706600</v>
      </c>
      <c r="M66" s="152">
        <f t="shared" ca="1" si="45"/>
        <v>1751880</v>
      </c>
      <c r="N66" s="152">
        <f t="shared" ca="1" si="45"/>
        <v>1093640.51</v>
      </c>
      <c r="O66" s="151">
        <f t="shared" ref="O66:O68" ca="1" si="46">IF(L66&gt;0,N66*100/L66,0)</f>
        <v>64.083001875073251</v>
      </c>
      <c r="P66" s="151">
        <f t="shared" ref="P66:P68" ca="1" si="47">IF(M66&gt;0,N66*100/M66,0)</f>
        <v>62.426679338767492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1706600</v>
      </c>
      <c r="M68" s="88">
        <f t="shared" ca="1" si="49"/>
        <v>1751880</v>
      </c>
      <c r="N68" s="88">
        <f t="shared" ca="1" si="49"/>
        <v>1093640.51</v>
      </c>
      <c r="O68" s="156">
        <f t="shared" ca="1" si="46"/>
        <v>64.083001875073251</v>
      </c>
      <c r="P68" s="156">
        <f t="shared" ca="1" si="47"/>
        <v>62.426679338767492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IFERROR(__xludf.DUMMYFUNCTION("IMPORTRANGE(""https://docs.google.com/spreadsheets/d/1Yj_ptqi66GCucihVvJfMjLAmec39IyEx_6qawtMGysU/edit?usp=sharing"",""สบก!AI28"")"),1691880)</f>
        <v>1691880</v>
      </c>
      <c r="N70" s="168">
        <f ca="1">IFERROR(__xludf.DUMMYFUNCTION("IMPORTRANGE(""https://docs.google.com/spreadsheets/d/1Yj_ptqi66GCucihVvJfMjLAmec39IyEx_6qawtMGysU/edit?usp=sharing"",""สบก!AJ28"")"),1033640.51)</f>
        <v>1033640.51</v>
      </c>
      <c r="O70" s="168">
        <f ca="1">IF(L70&gt;0,N70*100/L70,0)</f>
        <v>62.774232357585326</v>
      </c>
      <c r="P70" s="168">
        <f ca="1">IF(M70&gt;0,N70*100/M70,0)</f>
        <v>61.094197579024517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IFERROR(__xludf.DUMMYFUNCTION("IMPORTRANGE(""https://docs.google.com/spreadsheets/d/1Yj_ptqi66GCucihVvJfMjLAmec39IyEx_6qawtMGysU/edit?usp=sharing"",""สบก!AG28"")"),60000)</f>
        <v>60000</v>
      </c>
      <c r="M74" s="50">
        <f ca="1">L74</f>
        <v>60000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348000</v>
      </c>
      <c r="M140" s="152">
        <f t="shared" ca="1" si="64"/>
        <v>403600</v>
      </c>
      <c r="N140" s="152">
        <f t="shared" ca="1" si="64"/>
        <v>236195.55</v>
      </c>
      <c r="O140" s="151">
        <f t="shared" ref="O140:O142" ca="1" si="65">IF(L140&gt;0,N140*100/L140,0)</f>
        <v>67.872284482758616</v>
      </c>
      <c r="P140" s="151">
        <f t="shared" ref="P140:P142" ca="1" si="66">IF(M140&gt;0,N140*100/M140,0)</f>
        <v>58.522187809712584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348000</v>
      </c>
      <c r="M142" s="88">
        <f t="shared" ca="1" si="68"/>
        <v>403600</v>
      </c>
      <c r="N142" s="88">
        <f t="shared" ca="1" si="68"/>
        <v>236195.55</v>
      </c>
      <c r="O142" s="156">
        <f t="shared" ca="1" si="65"/>
        <v>67.872284482758616</v>
      </c>
      <c r="P142" s="156">
        <f t="shared" ca="1" si="66"/>
        <v>58.522187809712584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IFERROR(__xludf.DUMMYFUNCTION("IMPORTRANGE(""https://docs.google.com/spreadsheets/d/1Yj_ptqi66GCucihVvJfMjLAmec39IyEx_6qawtMGysU/edit?usp=sharing"",""สบก!BJ28"")"),403600)</f>
        <v>403600</v>
      </c>
      <c r="N144" s="168">
        <f ca="1">IFERROR(__xludf.DUMMYFUNCTION("IMPORTRANGE(""https://docs.google.com/spreadsheets/d/1Yj_ptqi66GCucihVvJfMjLAmec39IyEx_6qawtMGysU/edit?usp=sharing"",""สบก!BK28"")"),236195.55)</f>
        <v>236195.55</v>
      </c>
      <c r="O144" s="168">
        <f ca="1">IF(L144&gt;0,N144*100/L144,0)</f>
        <v>67.872284482758616</v>
      </c>
      <c r="P144" s="168">
        <f ca="1">IF(M144&gt;0,N144*100/M144,0)</f>
        <v>58.522187809712584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IFERROR(__xludf.DUMMYFUNCTION("IMPORTRANGE(""https://docs.google.com/spreadsheets/d/11923uPwbBZFjjGgGUA6NLw09EwE0CqkOc4q9oUmW1yo/edit?usp=sharing"",""พิษณุโลก!J84"")"),177)</f>
        <v>177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IFERROR(__xludf.DUMMYFUNCTION("IMPORTRANGE(""https://docs.google.com/spreadsheets/d/11923uPwbBZFjjGgGUA6NLw09EwE0CqkOc4q9oUmW1yo/edit?usp=sharing"",""พิษณุโลก!J85"")"),177)</f>
        <v>177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26320</v>
      </c>
      <c r="O271" s="151">
        <f t="shared" ref="O271:O273" ca="1" si="84">IF(L271&gt;0,N271*100/L271,0)</f>
        <v>47.681159420289852</v>
      </c>
      <c r="P271" s="151">
        <f t="shared" ref="P271:P273" ca="1" si="85">IF(M271&gt;0,N271*100/M271,0)</f>
        <v>47.681159420289852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26320</v>
      </c>
      <c r="O273" s="156">
        <f t="shared" ca="1" si="84"/>
        <v>47.681159420289852</v>
      </c>
      <c r="P273" s="156">
        <f t="shared" ca="1" si="85"/>
        <v>47.681159420289852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IFERROR(__xludf.DUMMYFUNCTION("IMPORTRANGE(""https://docs.google.com/spreadsheets/d/1Yj_ptqi66GCucihVvJfMjLAmec39IyEx_6qawtMGysU/edit?usp=sharing"",""สบก!CK28"")"),55200)</f>
        <v>55200</v>
      </c>
      <c r="N275" s="168">
        <f ca="1">IFERROR(__xludf.DUMMYFUNCTION("IMPORTRANGE(""https://docs.google.com/spreadsheets/d/1Yj_ptqi66GCucihVvJfMjLAmec39IyEx_6qawtMGysU/edit?usp=sharing"",""สบก!CL28"")"),26320)</f>
        <v>26320</v>
      </c>
      <c r="O275" s="168">
        <f ca="1">IF(L275&gt;0,N275*100/L275,0)</f>
        <v>47.681159420289852</v>
      </c>
      <c r="P275" s="168">
        <f ca="1">IF(M275&gt;0,N275*100/M275,0)</f>
        <v>47.681159420289852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IFERROR(__xludf.DUMMYFUNCTION("IMPORTRANGE(""https://docs.google.com/spreadsheets/d/11923uPwbBZFjjGgGUA6NLw09EwE0CqkOc4q9oUmW1yo/edit?usp=sharing"",""พิษณุโลก!J228"")"),166)</f>
        <v>166</v>
      </c>
      <c r="K328" s="317">
        <f ca="1">IF(I328&gt;0,J328*100/I328,0)</f>
        <v>75.454545454545453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730330</v>
      </c>
      <c r="N329" s="152">
        <f t="shared" ca="1" si="98"/>
        <v>532211.09000000008</v>
      </c>
      <c r="O329" s="151">
        <f t="shared" ref="O329:O331" ca="1" si="99">IF(L329&gt;0,N329*100/L329,0)</f>
        <v>76.761583949922851</v>
      </c>
      <c r="P329" s="151">
        <f t="shared" ref="P329:P331" ca="1" si="100">IF(M329&gt;0,N329*100/M329,0)</f>
        <v>72.872686319882803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730330</v>
      </c>
      <c r="N331" s="88">
        <f t="shared" ca="1" si="102"/>
        <v>532211.09000000008</v>
      </c>
      <c r="O331" s="156">
        <f t="shared" ca="1" si="99"/>
        <v>76.761583949922851</v>
      </c>
      <c r="P331" s="156">
        <f t="shared" ca="1" si="100"/>
        <v>72.872686319882803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IFERROR(__xludf.DUMMYFUNCTION("IMPORTRANGE(""https://docs.google.com/spreadsheets/d/1Yj_ptqi66GCucihVvJfMjLAmec39IyEx_6qawtMGysU/edit?usp=sharing"",""สบก!DL28"")"),715330)</f>
        <v>715330</v>
      </c>
      <c r="N333" s="168">
        <f ca="1">IFERROR(__xludf.DUMMYFUNCTION("IMPORTRANGE(""https://docs.google.com/spreadsheets/d/1Yj_ptqi66GCucihVvJfMjLAmec39IyEx_6qawtMGysU/edit?usp=sharing"",""สบก!DM28"")"),517211.09)</f>
        <v>517211.09</v>
      </c>
      <c r="O333" s="168">
        <f ca="1">IF(L333&gt;0,N333*100/L333,0)</f>
        <v>76.247709816755858</v>
      </c>
      <c r="P333" s="168">
        <f ca="1">IF(M333&gt;0,N333*100/M333,0)</f>
        <v>72.303844379517145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IFERROR(__xludf.DUMMYFUNCTION("IMPORTRANGE(""https://docs.google.com/spreadsheets/d/11923uPwbBZFjjGgGUA6NLw09EwE0CqkOc4q9oUmW1yo/edit?usp=sharing"",""พิษณุโลก!J234"")"),216)</f>
        <v>216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IFERROR(__xludf.DUMMYFUNCTION("IMPORTRANGE(""https://docs.google.com/spreadsheets/d/11923uPwbBZFjjGgGUA6NLw09EwE0CqkOc4q9oUmW1yo/edit?usp=sharing"",""พิษณุโลก!J235"")"),2151.85)</f>
        <v>2151.85</v>
      </c>
      <c r="K340" s="342">
        <f t="shared" ca="1" si="103"/>
        <v>105.4828431372549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IFERROR(__xludf.DUMMYFUNCTION("IMPORTRANGE(""https://docs.google.com/spreadsheets/d/11923uPwbBZFjjGgGUA6NLw09EwE0CqkOc4q9oUmW1yo/edit?usp=sharing"",""พิษณุโลก!J236"")"),275)</f>
        <v>275</v>
      </c>
      <c r="K341" s="342">
        <f t="shared" ca="1" si="103"/>
        <v>125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IFERROR(__xludf.DUMMYFUNCTION("IMPORTRANGE(""https://docs.google.com/spreadsheets/d/11923uPwbBZFjjGgGUA6NLw09EwE0CqkOc4q9oUmW1yo/edit?usp=sharing"",""พิษณุโลก!J237"")"),3046.62)</f>
        <v>3046.62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IFERROR(__xludf.DUMMYFUNCTION("IMPORTRANGE(""https://docs.google.com/spreadsheets/d/11923uPwbBZFjjGgGUA6NLw09EwE0CqkOc4q9oUmW1yo/edit?usp=sharing"",""พิษณุโลก!J238"")"),16)</f>
        <v>16</v>
      </c>
      <c r="K343" s="342">
        <f t="shared" ca="1" si="103"/>
        <v>7.2727272727272725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IFERROR(__xludf.DUMMYFUNCTION("IMPORTRANGE(""https://docs.google.com/spreadsheets/d/11923uPwbBZFjjGgGUA6NLw09EwE0CqkOc4q9oUmW1yo/edit?usp=sharing"",""พิษณุโลก!J239"")"),104.49)</f>
        <v>104.49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IFERROR(__xludf.DUMMYFUNCTION("IMPORTRANGE(""https://docs.google.com/spreadsheets/d/11923uPwbBZFjjGgGUA6NLw09EwE0CqkOc4q9oUmW1yo/edit?usp=sharing"",""พิษณุโลก!J240"")"),166)</f>
        <v>166</v>
      </c>
      <c r="K345" s="342">
        <f t="shared" ca="1" si="103"/>
        <v>75.454545454545453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IFERROR(__xludf.DUMMYFUNCTION("IMPORTRANGE(""https://docs.google.com/spreadsheets/d/11923uPwbBZFjjGgGUA6NLw09EwE0CqkOc4q9oUmW1yo/edit?usp=sharing"",""พิษณุโลก!J241"")"),1688.38)</f>
        <v>1688.38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IFERROR(__xludf.DUMMYFUNCTION("IMPORTRANGE(""https://docs.google.com/spreadsheets/d/11923uPwbBZFjjGgGUA6NLw09EwE0CqkOc4q9oUmW1yo/edit?usp=sharing"",""พิษณุโลก!L242"")"),2742039)</f>
        <v>2742039</v>
      </c>
      <c r="M347" s="357"/>
      <c r="N347" s="357">
        <f ca="1">IFERROR(__xludf.DUMMYFUNCTION("IMPORTRANGE(""https://docs.google.com/spreadsheets/d/11923uPwbBZFjjGgGUA6NLw09EwE0CqkOc4q9oUmW1yo/edit?usp=sharing"",""พิษณุโลก!M242"")"),1035801.71)</f>
        <v>1035801.71</v>
      </c>
      <c r="O347" s="357">
        <f ca="1">+IF(L347&gt;0,N347*100/L347,0)</f>
        <v>37.774871546320092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IFERROR(__xludf.DUMMYFUNCTION("IMPORTRANGE(""https://docs.google.com/spreadsheets/d/11923uPwbBZFjjGgGUA6NLw09EwE0CqkOc4q9oUmW1yo/edit?usp=sharing"",""พิษณุโลก!M275"")"),263380.089999999)</f>
        <v>263380.08999999898</v>
      </c>
      <c r="O380" s="372">
        <f ca="1">+IF(L380&gt;0,N380*100/L380,0)</f>
        <v>25.60767802278993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IFERROR(__xludf.DUMMYFUNCTION("IMPORTRANGE(""https://docs.google.com/spreadsheets/d/11923uPwbBZFjjGgGUA6NLw09EwE0CqkOc4q9oUmW1yo/edit?usp=sharing"",""พิษณุโลก!M278"")"),263380.089999999)</f>
        <v>263380.08999999898</v>
      </c>
      <c r="O383" s="165">
        <f t="shared" ca="1" si="109"/>
        <v>25.60767802278993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IFERROR(__xludf.DUMMYFUNCTION("IMPORTRANGE(""https://docs.google.com/spreadsheets/d/11923uPwbBZFjjGgGUA6NLw09EwE0CqkOc4q9oUmW1yo/edit?usp=sharing"",""พิษณุโลก!M280"")"),263380.089999999)</f>
        <v>263380.08999999898</v>
      </c>
      <c r="O385" s="168">
        <f t="shared" ca="1" si="109"/>
        <v>25.60767802278993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IFERROR(__xludf.DUMMYFUNCTION("IMPORTRANGE(""https://docs.google.com/spreadsheets/d/11923uPwbBZFjjGgGUA6NLw09EwE0CqkOc4q9oUmW1yo/edit?usp=sharing"",""พิษณุโลก!M283"")"),86900.09)</f>
        <v>86900.09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IFERROR(__xludf.DUMMYFUNCTION("IMPORTRANGE(""https://docs.google.com/spreadsheets/d/11923uPwbBZFjjGgGUA6NLw09EwE0CqkOc4q9oUmW1yo/edit?usp=sharing"",""พิษณุโลก!M284"")"),21460)</f>
        <v>21460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IFERROR(__xludf.DUMMYFUNCTION("IMPORTRANGE(""https://docs.google.com/spreadsheets/d/11923uPwbBZFjjGgGUA6NLw09EwE0CqkOc4q9oUmW1yo/edit?usp=sharing"",""พิษณุโลก!M296"")"),147316)</f>
        <v>147316</v>
      </c>
      <c r="O401" s="372">
        <f ca="1">+IF(L401&gt;0,N401*100/L401,0)</f>
        <v>58.38459099556119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IFERROR(__xludf.DUMMYFUNCTION("IMPORTRANGE(""https://docs.google.com/spreadsheets/d/11923uPwbBZFjjGgGUA6NLw09EwE0CqkOc4q9oUmW1yo/edit?usp=sharing"",""พิษณุโลก!M299"")"),147316)</f>
        <v>147316</v>
      </c>
      <c r="O404" s="168">
        <f t="shared" ca="1" si="112"/>
        <v>58.38459099556119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IFERROR(__xludf.DUMMYFUNCTION("IMPORTRANGE(""https://docs.google.com/spreadsheets/d/11923uPwbBZFjjGgGUA6NLw09EwE0CqkOc4q9oUmW1yo/edit?usp=sharing"",""พิษณุโลก!M301"")"),147316)</f>
        <v>147316</v>
      </c>
      <c r="O406" s="168">
        <f t="shared" ca="1" si="112"/>
        <v>58.38459099556119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IFERROR(__xludf.DUMMYFUNCTION("IMPORTRANGE(""https://docs.google.com/spreadsheets/d/11923uPwbBZFjjGgGUA6NLw09EwE0CqkOc4q9oUmW1yo/edit?usp=sharing"",""พิษณุโลก!M302"")"),135456)</f>
        <v>135456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IFERROR(__xludf.DUMMYFUNCTION("IMPORTRANGE(""https://docs.google.com/spreadsheets/d/11923uPwbBZFjjGgGUA6NLw09EwE0CqkOc4q9oUmW1yo/edit?usp=sharing"",""พิษณุโลก!M305"")"),11860)</f>
        <v>11860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IFERROR(__xludf.DUMMYFUNCTION("IMPORTRANGE(""https://docs.google.com/spreadsheets/d/11923uPwbBZFjjGgGUA6NLw09EwE0CqkOc4q9oUmW1yo/edit?usp=sharing"",""พิษณุโลก!M330"")"),79375)</f>
        <v>79375</v>
      </c>
      <c r="O435" s="411">
        <f t="shared" ref="O435:O439" ca="1" si="114">+IF(L435&gt;0,N435*100/L435,0)</f>
        <v>79.375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IFERROR(__xludf.DUMMYFUNCTION("IMPORTRANGE(""https://docs.google.com/spreadsheets/d/11923uPwbBZFjjGgGUA6NLw09EwE0CqkOc4q9oUmW1yo/edit?usp=sharing"",""พิษณุโลก!M332"")"),79375)</f>
        <v>79375</v>
      </c>
      <c r="O437" s="168">
        <f t="shared" ca="1" si="114"/>
        <v>79.375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IFERROR(__xludf.DUMMYFUNCTION("IMPORTRANGE(""https://docs.google.com/spreadsheets/d/11923uPwbBZFjjGgGUA6NLw09EwE0CqkOc4q9oUmW1yo/edit?usp=sharing"",""พิษณุโลก!M334"")"),79375)</f>
        <v>79375</v>
      </c>
      <c r="O439" s="168">
        <f t="shared" ca="1" si="114"/>
        <v>79.375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IFERROR(__xludf.DUMMYFUNCTION("IMPORTRANGE(""https://docs.google.com/spreadsheets/d/11923uPwbBZFjjGgGUA6NLw09EwE0CqkOc4q9oUmW1yo/edit?usp=sharing"",""พิษณุโลก!M335"")"),39880)</f>
        <v>39880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IFERROR(__xludf.DUMMYFUNCTION("IMPORTRANGE(""https://docs.google.com/spreadsheets/d/11923uPwbBZFjjGgGUA6NLw09EwE0CqkOc4q9oUmW1yo/edit?usp=sharing"",""พิษณุโลก!M338"")"),39495)</f>
        <v>39495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IFERROR(__xludf.DUMMYFUNCTION("IMPORTRANGE(""https://docs.google.com/spreadsheets/d/11923uPwbBZFjjGgGUA6NLw09EwE0CqkOc4q9oUmW1yo/edit?usp=sharing"",""พิษณุโลก!J350"")"),58133)</f>
        <v>58133</v>
      </c>
      <c r="K455" s="371">
        <f ca="1">IF(I455&gt;0,J455*100/I455,0)</f>
        <v>92.081670151428753</v>
      </c>
      <c r="L455" s="372">
        <f ca="1">IFERROR(__xludf.DUMMYFUNCTION("IMPORTRANGE(""https://docs.google.com/spreadsheets/d/11923uPwbBZFjjGgGUA6NLw09EwE0CqkOc4q9oUmW1yo/edit?usp=sharing"",""พิษณุโลก!L350"")"),516245)</f>
        <v>516245</v>
      </c>
      <c r="M455" s="372"/>
      <c r="N455" s="372">
        <f ca="1">IFERROR(__xludf.DUMMYFUNCTION("IMPORTRANGE(""https://docs.google.com/spreadsheets/d/11923uPwbBZFjjGgGUA6NLw09EwE0CqkOc4q9oUmW1yo/edit?usp=sharing"",""พิษณุโลก!M350"")"),199988.58)</f>
        <v>199988.58</v>
      </c>
      <c r="O455" s="372">
        <f t="shared" ref="O455:O459" ca="1" si="116">+IF(L455&gt;0,N455*100/L455,0)</f>
        <v>38.739083187246365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IFERROR(__xludf.DUMMYFUNCTION("IMPORTRANGE(""https://docs.google.com/spreadsheets/d/11923uPwbBZFjjGgGUA6NLw09EwE0CqkOc4q9oUmW1yo/edit?usp=sharing"",""พิษณุโลก!L352"")"),516245)</f>
        <v>516245</v>
      </c>
      <c r="M457" s="165"/>
      <c r="N457" s="168">
        <f ca="1">IFERROR(__xludf.DUMMYFUNCTION("IMPORTRANGE(""https://docs.google.com/spreadsheets/d/11923uPwbBZFjjGgGUA6NLw09EwE0CqkOc4q9oUmW1yo/edit?usp=sharing"",""พิษณุโลก!M352"")"),199988.58)</f>
        <v>199988.58</v>
      </c>
      <c r="O457" s="168">
        <f t="shared" ca="1" si="116"/>
        <v>38.739083187246365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IFERROR(__xludf.DUMMYFUNCTION("IMPORTRANGE(""https://docs.google.com/spreadsheets/d/11923uPwbBZFjjGgGUA6NLw09EwE0CqkOc4q9oUmW1yo/edit?usp=sharing"",""พิษณุโลก!L354"")"),516245)</f>
        <v>516245</v>
      </c>
      <c r="M459" s="168"/>
      <c r="N459" s="168">
        <f ca="1">IFERROR(__xludf.DUMMYFUNCTION("IMPORTRANGE(""https://docs.google.com/spreadsheets/d/11923uPwbBZFjjGgGUA6NLw09EwE0CqkOc4q9oUmW1yo/edit?usp=sharing"",""พิษณุโลก!M354"")"),199988.58)</f>
        <v>199988.58</v>
      </c>
      <c r="O459" s="168">
        <f t="shared" ca="1" si="116"/>
        <v>38.739083187246365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IFERROR(__xludf.DUMMYFUNCTION("IMPORTRANGE(""https://docs.google.com/spreadsheets/d/11923uPwbBZFjjGgGUA6NLw09EwE0CqkOc4q9oUmW1yo/edit?usp=sharing"",""พิษณุโลก!M357"")"),86178.58)</f>
        <v>86178.58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IFERROR(__xludf.DUMMYFUNCTION("IMPORTRANGE(""https://docs.google.com/spreadsheets/d/11923uPwbBZFjjGgGUA6NLw09EwE0CqkOc4q9oUmW1yo/edit?usp=sharing"",""พิษณุโลก!M358"")"),113810)</f>
        <v>113810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IFERROR(__xludf.DUMMYFUNCTION("IMPORTRANGE(""https://docs.google.com/spreadsheets/d/11923uPwbBZFjjGgGUA6NLw09EwE0CqkOc4q9oUmW1yo/edit?usp=sharing"",""พิษณุโลก!J359"")"),58133)</f>
        <v>58133</v>
      </c>
      <c r="K464" s="268">
        <f t="shared" ref="K464:K515" ca="1" si="117">IF(I464&gt;0,J464*100/I464,0)</f>
        <v>92.081670151428753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IFERROR(__xludf.DUMMYFUNCTION("IMPORTRANGE(""https://docs.google.com/spreadsheets/d/11923uPwbBZFjjGgGUA6NLw09EwE0CqkOc4q9oUmW1yo/edit?usp=sharing"",""พิษณุโลก!J376"")"),58133)</f>
        <v>58133</v>
      </c>
      <c r="K481" s="201">
        <f t="shared" ca="1" si="117"/>
        <v>92.081670151428753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IFERROR(__xludf.DUMMYFUNCTION("IMPORTRANGE(""https://docs.google.com/spreadsheets/d/11923uPwbBZFjjGgGUA6NLw09EwE0CqkOc4q9oUmW1yo/edit?usp=sharing"",""พิษณุโลก!J377"")"),5328)</f>
        <v>5328</v>
      </c>
      <c r="K482" s="163">
        <f t="shared" ca="1" si="117"/>
        <v>94.468085106382972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IFERROR(__xludf.DUMMYFUNCTION("IMPORTRANGE(""https://docs.google.com/spreadsheets/d/11923uPwbBZFjjGgGUA6NLw09EwE0CqkOc4q9oUmW1yo/edit?usp=sharing"",""พิษณุโลก!J378"")"),57136)</f>
        <v>57136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IFERROR(__xludf.DUMMYFUNCTION("IMPORTRANGE(""https://docs.google.com/spreadsheets/d/11923uPwbBZFjjGgGUA6NLw09EwE0CqkOc4q9oUmW1yo/edit?usp=sharing"",""พิษณุโลก!J379"")"),5226)</f>
        <v>5226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IFERROR(__xludf.DUMMYFUNCTION("IMPORTRANGE(""https://docs.google.com/spreadsheets/d/11923uPwbBZFjjGgGUA6NLw09EwE0CqkOc4q9oUmW1yo/edit?usp=sharing"",""พิษณุโลก!J382"")"),997)</f>
        <v>997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IFERROR(__xludf.DUMMYFUNCTION("IMPORTRANGE(""https://docs.google.com/spreadsheets/d/11923uPwbBZFjjGgGUA6NLw09EwE0CqkOc4q9oUmW1yo/edit?usp=sharing"",""พิษณุโลก!J383"")"),102)</f>
        <v>102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IFERROR(__xludf.DUMMYFUNCTION("IMPORTRANGE(""https://docs.google.com/spreadsheets/d/11923uPwbBZFjjGgGUA6NLw09EwE0CqkOc4q9oUmW1yo/edit?usp=sharing"",""พิษณุโลก!J384"")"),997)</f>
        <v>997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IFERROR(__xludf.DUMMYFUNCTION("IMPORTRANGE(""https://docs.google.com/spreadsheets/d/11923uPwbBZFjjGgGUA6NLw09EwE0CqkOc4q9oUmW1yo/edit?usp=sharing"",""พิษณุโลก!J385"")"),102)</f>
        <v>102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IFERROR(__xludf.DUMMYFUNCTION("IMPORTRANGE(""https://docs.google.com/spreadsheets/d/11923uPwbBZFjjGgGUA6NLw09EwE0CqkOc4q9oUmW1yo/edit?usp=sharing"",""พิษณุโลก!J392"")"),1774)</f>
        <v>1774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IFERROR(__xludf.DUMMYFUNCTION("IMPORTRANGE(""https://docs.google.com/spreadsheets/d/11923uPwbBZFjjGgGUA6NLw09EwE0CqkOc4q9oUmW1yo/edit?usp=sharing"",""พิษณุโลก!J393"")"),1774)</f>
        <v>1774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IFERROR(__xludf.DUMMYFUNCTION("IMPORTRANGE(""https://docs.google.com/spreadsheets/d/11923uPwbBZFjjGgGUA6NLw09EwE0CqkOc4q9oUmW1yo/edit?usp=sharing"",""พิษณุโลก!J394"")"),106)</f>
        <v>106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IFERROR(__xludf.DUMMYFUNCTION("IMPORTRANGE(""https://docs.google.com/spreadsheets/d/11923uPwbBZFjjGgGUA6NLw09EwE0CqkOc4q9oUmW1yo/edit?usp=sharing"",""พิษณุโลก!J395"")"),1668)</f>
        <v>1668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IFERROR(__xludf.DUMMYFUNCTION("IMPORTRANGE(""https://docs.google.com/spreadsheets/d/11923uPwbBZFjjGgGUA6NLw09EwE0CqkOc4q9oUmW1yo/edit?usp=sharing"",""พิษณุโลก!J396"")"),102)</f>
        <v>102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IFERROR(__xludf.DUMMYFUNCTION("IMPORTRANGE(""https://docs.google.com/spreadsheets/d/11923uPwbBZFjjGgGUA6NLw09EwE0CqkOc4q9oUmW1yo/edit?usp=sharing"",""พิษณุโลก!J399"")"),708)</f>
        <v>708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IFERROR(__xludf.DUMMYFUNCTION("IMPORTRANGE(""https://docs.google.com/spreadsheets/d/11923uPwbBZFjjGgGUA6NLw09EwE0CqkOc4q9oUmW1yo/edit?usp=sharing"",""พิษณุโลก!J400"")"),39)</f>
        <v>39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85.556202679091442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85.556202679091442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85.556202679091442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IFERROR(__xludf.DUMMYFUNCTION("IMPORTRANGE(""https://docs.google.com/spreadsheets/d/11923uPwbBZFjjGgGUA6NLw09EwE0CqkOc4q9oUmW1yo/edit?usp=sharing"",""พิษณุโลก!J446"")"),9118)</f>
        <v>9118</v>
      </c>
      <c r="K551" s="410">
        <f ca="1">IF(I551&gt;0,J551*100/I551,0)</f>
        <v>101.31111111111112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IFERROR(__xludf.DUMMYFUNCTION("IMPORTRANGE(""https://docs.google.com/spreadsheets/d/11923uPwbBZFjjGgGUA6NLw09EwE0CqkOc4q9oUmW1yo/edit?usp=sharing"",""พิษณุโลก!M446"")"),253607.11)</f>
        <v>253607.11</v>
      </c>
      <c r="O551" s="411">
        <f t="shared" ref="O551:O555" ca="1" si="120">+IF(L551&gt;0,N551*100/L551,0)</f>
        <v>47.49196816479401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IFERROR(__xludf.DUMMYFUNCTION("IMPORTRANGE(""https://docs.google.com/spreadsheets/d/11923uPwbBZFjjGgGUA6NLw09EwE0CqkOc4q9oUmW1yo/edit?usp=sharing"",""พิษณุโลก!M448"")"),253607.11)</f>
        <v>253607.11</v>
      </c>
      <c r="O553" s="168">
        <f t="shared" ca="1" si="120"/>
        <v>47.49196816479401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IFERROR(__xludf.DUMMYFUNCTION("IMPORTRANGE(""https://docs.google.com/spreadsheets/d/11923uPwbBZFjjGgGUA6NLw09EwE0CqkOc4q9oUmW1yo/edit?usp=sharing"",""พิษณุโลก!M450"")"),253607.11)</f>
        <v>253607.11</v>
      </c>
      <c r="O555" s="168">
        <f t="shared" ca="1" si="120"/>
        <v>47.49196816479401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IFERROR(__xludf.DUMMYFUNCTION("IMPORTRANGE(""https://docs.google.com/spreadsheets/d/11923uPwbBZFjjGgGUA6NLw09EwE0CqkOc4q9oUmW1yo/edit?usp=sharing"",""พิษณุโลก!M453"")"),186437.11)</f>
        <v>186437.11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IFERROR(__xludf.DUMMYFUNCTION("IMPORTRANGE(""https://docs.google.com/spreadsheets/d/11923uPwbBZFjjGgGUA6NLw09EwE0CqkOc4q9oUmW1yo/edit?usp=sharing"",""พิษณุโลก!M454"")"),67170)</f>
        <v>67170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IFERROR(__xludf.DUMMYFUNCTION("IMPORTRANGE(""https://docs.google.com/spreadsheets/d/11923uPwbBZFjjGgGUA6NLw09EwE0CqkOc4q9oUmW1yo/edit?usp=sharing"",""พิษณุโลก!J455"")"),9118)</f>
        <v>9118</v>
      </c>
      <c r="K560" s="224">
        <f t="shared" ref="K560:K561" ca="1" si="121">IF(I560&gt;0,J560*100/I560,0)</f>
        <v>101.31111111111112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IFERROR(__xludf.DUMMYFUNCTION("IMPORTRANGE(""https://docs.google.com/spreadsheets/d/11923uPwbBZFjjGgGUA6NLw09EwE0CqkOc4q9oUmW1yo/edit?usp=sharing"",""พิษณุโลก!J456"")"),676)</f>
        <v>676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IFERROR(__xludf.DUMMYFUNCTION("IMPORTRANGE(""https://docs.google.com/spreadsheets/d/11923uPwbBZFjjGgGUA6NLw09EwE0CqkOc4q9oUmW1yo/edit?usp=sharing"",""พิษณุโลก!J459"")"),2894)</f>
        <v>2894</v>
      </c>
      <c r="K564" s="371">
        <f ca="1">IF(I564&gt;0,J564*100/I564,0)</f>
        <v>192.93333333333334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IFERROR(__xludf.DUMMYFUNCTION("IMPORTRANGE(""https://docs.google.com/spreadsheets/d/11923uPwbBZFjjGgGUA6NLw09EwE0CqkOc4q9oUmW1yo/edit?usp=sharing"",""พิษณุโลก!M459"")"),60894.93)</f>
        <v>60894.93</v>
      </c>
      <c r="O564" s="372">
        <f t="shared" ref="O564:O568" ca="1" si="122">+IF(L564&gt;0,N564*100/L564,0)</f>
        <v>42.217782861896836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IFERROR(__xludf.DUMMYFUNCTION("IMPORTRANGE(""https://docs.google.com/spreadsheets/d/11923uPwbBZFjjGgGUA6NLw09EwE0CqkOc4q9oUmW1yo/edit?usp=sharing"",""พิษณุโลก!M461"")"),60894.93)</f>
        <v>60894.93</v>
      </c>
      <c r="O566" s="168">
        <f t="shared" ca="1" si="122"/>
        <v>42.217782861896836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IFERROR(__xludf.DUMMYFUNCTION("IMPORTRANGE(""https://docs.google.com/spreadsheets/d/11923uPwbBZFjjGgGUA6NLw09EwE0CqkOc4q9oUmW1yo/edit?usp=sharing"",""พิษณุโลก!M463"")"),60894.93)</f>
        <v>60894.93</v>
      </c>
      <c r="O568" s="168">
        <f t="shared" ca="1" si="122"/>
        <v>42.217782861896836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IFERROR(__xludf.DUMMYFUNCTION("IMPORTRANGE(""https://docs.google.com/spreadsheets/d/11923uPwbBZFjjGgGUA6NLw09EwE0CqkOc4q9oUmW1yo/edit?usp=sharing"",""พิษณุโลก!M466"")"),59394.93)</f>
        <v>59394.93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IFERROR(__xludf.DUMMYFUNCTION("IMPORTRANGE(""https://docs.google.com/spreadsheets/d/11923uPwbBZFjjGgGUA6NLw09EwE0CqkOc4q9oUmW1yo/edit?usp=sharing"",""พิษณุโลก!J468"")"),2894)</f>
        <v>2894</v>
      </c>
      <c r="K573" s="201">
        <f ca="1">IF(I573&gt;0,J573*100/I573,0)</f>
        <v>192.93333333333334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IFERROR(__xludf.DUMMYFUNCTION("IMPORTRANGE(""https://docs.google.com/spreadsheets/d/11923uPwbBZFjjGgGUA6NLw09EwE0CqkOc4q9oUmW1yo/edit?usp=sharing"",""พิษณุโลก!J471"")"),338)</f>
        <v>338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IFERROR(__xludf.DUMMYFUNCTION("IMPORTRANGE(""https://docs.google.com/spreadsheets/d/11923uPwbBZFjjGgGUA6NLw09EwE0CqkOc4q9oUmW1yo/edit?usp=sharing"",""พิษณุโลก!J472"")"),2542)</f>
        <v>2542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IFERROR(__xludf.DUMMYFUNCTION("IMPORTRANGE(""https://docs.google.com/spreadsheets/d/11923uPwbBZFjjGgGUA6NLw09EwE0CqkOc4q9oUmW1yo/edit?usp=sharing"",""พิษณุโลก!J473"")"),14)</f>
        <v>14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IFERROR(__xludf.DUMMYFUNCTION("IMPORTRANGE(""https://docs.google.com/spreadsheets/d/11923uPwbBZFjjGgGUA6NLw09EwE0CqkOc4q9oUmW1yo/edit?usp=sharing"",""พิษณุโลก!M475"")"),1460)</f>
        <v>1460</v>
      </c>
      <c r="O580" s="372">
        <f t="shared" ref="O580:O584" ca="1" si="124">+IF(L580&gt;0,N580*100/L580,0)</f>
        <v>1.1421955188384028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IFERROR(__xludf.DUMMYFUNCTION("IMPORTRANGE(""https://docs.google.com/spreadsheets/d/11923uPwbBZFjjGgGUA6NLw09EwE0CqkOc4q9oUmW1yo/edit?usp=sharing"",""พิษณุโลก!M477"")"),1460)</f>
        <v>1460</v>
      </c>
      <c r="O582" s="168">
        <f t="shared" ca="1" si="124"/>
        <v>1.1421955188384028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IFERROR(__xludf.DUMMYFUNCTION("IMPORTRANGE(""https://docs.google.com/spreadsheets/d/11923uPwbBZFjjGgGUA6NLw09EwE0CqkOc4q9oUmW1yo/edit?usp=sharing"",""พิษณุโลก!M479"")"),1460)</f>
        <v>1460</v>
      </c>
      <c r="O584" s="168">
        <f t="shared" ca="1" si="124"/>
        <v>1.1421955188384028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IFERROR(__xludf.DUMMYFUNCTION("IMPORTRANGE(""https://docs.google.com/spreadsheets/d/11923uPwbBZFjjGgGUA6NLw09EwE0CqkOc4q9oUmW1yo/edit?usp=sharing"",""พิษณุโลก!M483"")"),1460)</f>
        <v>1460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IFERROR(__xludf.DUMMYFUNCTION("IMPORTRANGE(""https://docs.google.com/spreadsheets/d/11923uPwbBZFjjGgGUA6NLw09EwE0CqkOc4q9oUmW1yo/edit?usp=sharing"",""พิษณุโลก!J484"")"),6)</f>
        <v>6</v>
      </c>
      <c r="K589" s="163">
        <f t="shared" ref="K589:K596" ca="1" si="125">IF(I589&gt;0,J589*100/I589,0)</f>
        <v>25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IFERROR(__xludf.DUMMYFUNCTION("IMPORTRANGE(""https://docs.google.com/spreadsheets/d/11923uPwbBZFjjGgGUA6NLw09EwE0CqkOc4q9oUmW1yo/edit?usp=sharing"",""พิษณุโลก!J485"")"),28.86)</f>
        <v>28.86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IFERROR(__xludf.DUMMYFUNCTION("IMPORTRANGE(""https://docs.google.com/spreadsheets/d/11923uPwbBZFjjGgGUA6NLw09EwE0CqkOc4q9oUmW1yo/edit?usp=sharing"",""พิษณุโลก!J491"")"),4.76)</f>
        <v>4.76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8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IFERROR(__xludf.DUMMYFUNCTION("IMPORTRANGE(""https://docs.google.com/spreadsheets/d/11923uPwbBZFjjGgGUA6NLw09EwE0CqkOc4q9oUmW1yo/edit?usp=sharing"",""พิษณุโลก!J523"")"),2910960.13)</f>
        <v>2910960.13</v>
      </c>
      <c r="K628" s="342">
        <f t="shared" ref="K628:K635" ca="1" si="129">IF(I628&gt;0,J628*100/I628,0)</f>
        <v>74.82798312266813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IFERROR(__xludf.DUMMYFUNCTION("IMPORTRANGE(""https://docs.google.com/spreadsheets/d/11923uPwbBZFjjGgGUA6NLw09EwE0CqkOc4q9oUmW1yo/edit?usp=sharing"",""พิษณุโลก!J524"")"),221)</f>
        <v>221</v>
      </c>
      <c r="K629" s="342">
        <f t="shared" ca="1" si="129"/>
        <v>76.206896551724142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IFERROR(__xludf.DUMMYFUNCTION("IMPORTRANGE(""https://docs.google.com/spreadsheets/d/11923uPwbBZFjjGgGUA6NLw09EwE0CqkOc4q9oUmW1yo/edit?usp=sharing"",""พิษณุโลก!J525"")"),554118.19)</f>
        <v>554118.18999999994</v>
      </c>
      <c r="K630" s="342">
        <f t="shared" ca="1" si="129"/>
        <v>21.63060472153704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IFERROR(__xludf.DUMMYFUNCTION("IMPORTRANGE(""https://docs.google.com/spreadsheets/d/11923uPwbBZFjjGgGUA6NLw09EwE0CqkOc4q9oUmW1yo/edit?usp=sharing"",""พิษณุโลก!J526"")"),92)</f>
        <v>92</v>
      </c>
      <c r="K631" s="342">
        <f t="shared" ca="1" si="129"/>
        <v>79.310344827586206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IFERROR(__xludf.DUMMYFUNCTION("IMPORTRANGE(""https://docs.google.com/spreadsheets/d/11923uPwbBZFjjGgGUA6NLw09EwE0CqkOc4q9oUmW1yo/edit?usp=sharing"",""พิษณุโลก!J529"")"),3060000)</f>
        <v>3060000</v>
      </c>
      <c r="K634" s="342">
        <f t="shared" ca="1" si="129"/>
        <v>76.5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IFERROR(__xludf.DUMMYFUNCTION("IMPORTRANGE(""https://docs.google.com/spreadsheets/d/11923uPwbBZFjjGgGUA6NLw09EwE0CqkOc4q9oUmW1yo/edit?usp=sharing"",""พิษณุโลก!I530"")"),100)</f>
        <v>100</v>
      </c>
      <c r="J635" s="505">
        <f ca="1">IFERROR(__xludf.DUMMYFUNCTION("IMPORTRANGE(""https://docs.google.com/spreadsheets/d/11923uPwbBZFjjGgGUA6NLw09EwE0CqkOc4q9oUmW1yo/edit?usp=sharing"",""พิษณุโลก!J530"")"),85)</f>
        <v>85</v>
      </c>
      <c r="K635" s="487">
        <f t="shared" ca="1" si="129"/>
        <v>85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IFERROR(__xludf.DUMMYFUNCTION("IMPORTRANGE(""https://docs.google.com/spreadsheets/d/11923uPwbBZFjjGgGUA6NLw09EwE0CqkOc4q9oUmW1yo/edit?usp=sharing"",""พิษณุโลก!J541"")"),0)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IFERROR(__xludf.DUMMYFUNCTION("IMPORTRANGE(""https://docs.google.com/spreadsheets/d/11923uPwbBZFjjGgGUA6NLw09EwE0CqkOc4q9oUmW1yo/edit?usp=sharing"",""พิษณุโลก!J542"")"),0)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IFERROR(__xludf.DUMMYFUNCTION("IMPORTRANGE(""https://docs.google.com/spreadsheets/d/11923uPwbBZFjjGgGUA6NLw09EwE0CqkOc4q9oUmW1yo/edit?usp=sharing"",""พิษณุโลก!I543"")"),0)</f>
        <v>0</v>
      </c>
      <c r="J648" s="536">
        <f ca="1">IFERROR(__xludf.DUMMYFUNCTION("IMPORTRANGE(""https://docs.google.com/spreadsheets/d/11923uPwbBZFjjGgGUA6NLw09EwE0CqkOc4q9oUmW1yo/edit?usp=sharing"",""พิษณุโลก!J543"")"),0)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IFERROR(__xludf.DUMMYFUNCTION("IMPORTRANGE(""https://docs.google.com/spreadsheets/d/11923uPwbBZFjjGgGUA6NLw09EwE0CqkOc4q9oUmW1yo/edit?usp=sharing"",""พิษณุโลก!L543"")"),0)</f>
        <v>0</v>
      </c>
      <c r="M648" s="521"/>
      <c r="N648" s="538">
        <f ca="1">IFERROR(__xludf.DUMMYFUNCTION("IMPORTRANGE(""https://docs.google.com/spreadsheets/d/11923uPwbBZFjjGgGUA6NLw09EwE0CqkOc4q9oUmW1yo/edit?usp=sharing"",""พิษณุโลก!M543"")"),0)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IFERROR(__xludf.DUMMYFUNCTION("IMPORTRANGE(""https://docs.google.com/spreadsheets/d/11923uPwbBZFjjGgGUA6NLw09EwE0CqkOc4q9oUmW1yo/edit?usp=sharing"",""พิษณุโลก!I544"")"),0)</f>
        <v>0</v>
      </c>
      <c r="J649" s="536">
        <f ca="1">IFERROR(__xludf.DUMMYFUNCTION("IMPORTRANGE(""https://docs.google.com/spreadsheets/d/11923uPwbBZFjjGgGUA6NLw09EwE0CqkOc4q9oUmW1yo/edit?usp=sharing"",""พิษณุโลก!J544"")"),0)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IFERROR(__xludf.DUMMYFUNCTION("IMPORTRANGE(""https://docs.google.com/spreadsheets/d/11923uPwbBZFjjGgGUA6NLw09EwE0CqkOc4q9oUmW1yo/edit?usp=sharing"",""พิษณุโลก!L544"")"),0)</f>
        <v>0</v>
      </c>
      <c r="M649" s="521"/>
      <c r="N649" s="538">
        <f ca="1">IFERROR(__xludf.DUMMYFUNCTION("IMPORTRANGE(""https://docs.google.com/spreadsheets/d/11923uPwbBZFjjGgGUA6NLw09EwE0CqkOc4q9oUmW1yo/edit?usp=sharing"",""พิษณุโลก!M544"")"),0)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IFERROR(__xludf.DUMMYFUNCTION("IMPORTRANGE(""https://docs.google.com/spreadsheets/d/11923uPwbBZFjjGgGUA6NLw09EwE0CqkOc4q9oUmW1yo/edit?usp=sharing"",""พิษณุโลก!I545"")"),0)</f>
        <v>0</v>
      </c>
      <c r="J650" s="536">
        <f ca="1">IFERROR(__xludf.DUMMYFUNCTION("IMPORTRANGE(""https://docs.google.com/spreadsheets/d/11923uPwbBZFjjGgGUA6NLw09EwE0CqkOc4q9oUmW1yo/edit?usp=sharing"",""พิษณุโลก!J545"")"),0)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IFERROR(__xludf.DUMMYFUNCTION("IMPORTRANGE(""https://docs.google.com/spreadsheets/d/11923uPwbBZFjjGgGUA6NLw09EwE0CqkOc4q9oUmW1yo/edit?usp=sharing"",""พิษณุโลก!L545"")"),0)</f>
        <v>0</v>
      </c>
      <c r="M650" s="521"/>
      <c r="N650" s="538">
        <f ca="1">IFERROR(__xludf.DUMMYFUNCTION("IMPORTRANGE(""https://docs.google.com/spreadsheets/d/11923uPwbBZFjjGgGUA6NLw09EwE0CqkOc4q9oUmW1yo/edit?usp=sharing"",""พิษณุโลก!M545"")"),0)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IFERROR(__xludf.DUMMYFUNCTION("IMPORTRANGE(""https://docs.google.com/spreadsheets/d/11923uPwbBZFjjGgGUA6NLw09EwE0CqkOc4q9oUmW1yo/edit?usp=sharing"",""พิษณุโลก!I546"")"),0)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IFERROR(__xludf.DUMMYFUNCTION("IMPORTRANGE(""https://docs.google.com/spreadsheets/d/11923uPwbBZFjjGgGUA6NLw09EwE0CqkOc4q9oUmW1yo/edit?usp=sharing"",""พิษณุโลก!L546"")"),0)</f>
        <v>0</v>
      </c>
      <c r="M651" s="521"/>
      <c r="N651" s="538">
        <f ca="1">IFERROR(__xludf.DUMMYFUNCTION("IMPORTRANGE(""https://docs.google.com/spreadsheets/d/11923uPwbBZFjjGgGUA6NLw09EwE0CqkOc4q9oUmW1yo/edit?usp=sharing"",""พิษณุโลก!M546"")"),0)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IFERROR(__xludf.DUMMYFUNCTION("IMPORTRANGE(""https://docs.google.com/spreadsheets/d/11923uPwbBZFjjGgGUA6NLw09EwE0CqkOc4q9oUmW1yo/edit?usp=sharing"",""พิษณุโลก!J547"")"),0)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IFERROR(__xludf.DUMMYFUNCTION("IMPORTRANGE(""https://docs.google.com/spreadsheets/d/11923uPwbBZFjjGgGUA6NLw09EwE0CqkOc4q9oUmW1yo/edit?usp=sharing"",""พิษณุโลก!J548"")"),0)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IFERROR(__xludf.DUMMYFUNCTION("IMPORTRANGE(""https://docs.google.com/spreadsheets/d/11923uPwbBZFjjGgGUA6NLw09EwE0CqkOc4q9oUmW1yo/edit?usp=sharing"",""พิษณุโลก!J550"")"),0)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IFERROR(__xludf.DUMMYFUNCTION("IMPORTRANGE(""https://docs.google.com/spreadsheets/d/11923uPwbBZFjjGgGUA6NLw09EwE0CqkOc4q9oUmW1yo/edit?usp=sharing"",""พิษณุโลก!J551"")"),0)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IFERROR(__xludf.DUMMYFUNCTION("IMPORTRANGE(""https://docs.google.com/spreadsheets/d/11923uPwbBZFjjGgGUA6NLw09EwE0CqkOc4q9oUmW1yo/edit?usp=sharing"",""พิษณุโลก!J552"")"),0)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IFERROR(__xludf.DUMMYFUNCTION("IMPORTRANGE(""https://docs.google.com/spreadsheets/d/11923uPwbBZFjjGgGUA6NLw09EwE0CqkOc4q9oUmW1yo/edit?usp=sharing"",""พิษณุโลก!J553"")"),0)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IFERROR(__xludf.DUMMYFUNCTION("IMPORTRANGE(""https://docs.google.com/spreadsheets/d/11923uPwbBZFjjGgGUA6NLw09EwE0CqkOc4q9oUmW1yo/edit?usp=sharing"",""พิษณุโลก!J554"")"),0)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IFERROR(__xludf.DUMMYFUNCTION("IMPORTRANGE(""https://docs.google.com/spreadsheets/d/11923uPwbBZFjjGgGUA6NLw09EwE0CqkOc4q9oUmW1yo/edit?usp=sharing"",""พิษณุโลก!J555"")"),0)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IFERROR(__xludf.DUMMYFUNCTION("IMPORTRANGE(""https://docs.google.com/spreadsheets/d/11923uPwbBZFjjGgGUA6NLw09EwE0CqkOc4q9oUmW1yo/edit?usp=sharing"",""พิษณุโลก!J556"")"),0)</f>
        <v>0</v>
      </c>
      <c r="K661" s="537"/>
      <c r="L661" s="522">
        <f ca="1">IFERROR(__xludf.DUMMYFUNCTION("IMPORTRANGE(""https://docs.google.com/spreadsheets/d/11923uPwbBZFjjGgGUA6NLw09EwE0CqkOc4q9oUmW1yo/edit?usp=sharing"",""พิษณุโลก!L556"")"),0)</f>
        <v>0</v>
      </c>
      <c r="M661" s="521"/>
      <c r="N661" s="538">
        <f ca="1">IFERROR(__xludf.DUMMYFUNCTION("IMPORTRANGE(""https://docs.google.com/spreadsheets/d/11923uPwbBZFjjGgGUA6NLw09EwE0CqkOc4q9oUmW1yo/edit?usp=sharing"",""พิษณุโลก!M556"")"),0)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IFERROR(__xludf.DUMMYFUNCTION("IMPORTRANGE(""https://docs.google.com/spreadsheets/d/11923uPwbBZFjjGgGUA6NLw09EwE0CqkOc4q9oUmW1yo/edit?usp=sharing"",""พิษณุโลก!J557"")"),0)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IFERROR(__xludf.DUMMYFUNCTION("IMPORTRANGE(""https://docs.google.com/spreadsheets/d/11923uPwbBZFjjGgGUA6NLw09EwE0CqkOc4q9oUmW1yo/edit?usp=sharing"",""พิษณุโลก!I558"")"),0)</f>
        <v>0</v>
      </c>
      <c r="J663" s="536">
        <f ca="1">IFERROR(__xludf.DUMMYFUNCTION("IMPORTRANGE(""https://docs.google.com/spreadsheets/d/11923uPwbBZFjjGgGUA6NLw09EwE0CqkOc4q9oUmW1yo/edit?usp=sharing"",""พิษณุโลก!J558"")"),0)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IFERROR(__xludf.DUMMYFUNCTION("IMPORTRANGE(""https://docs.google.com/spreadsheets/d/11923uPwbBZFjjGgGUA6NLw09EwE0CqkOc4q9oUmW1yo/edit?usp=sharing"",""พิษณุโลก!I560"")"),0)</f>
        <v>0</v>
      </c>
      <c r="J665" s="536">
        <f ca="1">IFERROR(__xludf.DUMMYFUNCTION("IMPORTRANGE(""https://docs.google.com/spreadsheets/d/11923uPwbBZFjjGgGUA6NLw09EwE0CqkOc4q9oUmW1yo/edit?usp=sharing"",""พิษณุโลก!J560"")"),0)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IFERROR(__xludf.DUMMYFUNCTION("IMPORTRANGE(""https://docs.google.com/spreadsheets/d/11923uPwbBZFjjGgGUA6NLw09EwE0CqkOc4q9oUmW1yo/edit?usp=sharing"",""พิษณุโลก!L560"")"),0)</f>
        <v>0</v>
      </c>
      <c r="M665" s="521"/>
      <c r="N665" s="538">
        <f ca="1">IFERROR(__xludf.DUMMYFUNCTION("IMPORTRANGE(""https://docs.google.com/spreadsheets/d/11923uPwbBZFjjGgGUA6NLw09EwE0CqkOc4q9oUmW1yo/edit?usp=sharing"",""พิษณุโลก!M560"")"),0)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IFERROR(__xludf.DUMMYFUNCTION("IMPORTRANGE(""https://docs.google.com/spreadsheets/d/11923uPwbBZFjjGgGUA6NLw09EwE0CqkOc4q9oUmW1yo/edit?usp=sharing"",""พิษณุโลก!J561"")"),0)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IFERROR(__xludf.DUMMYFUNCTION("IMPORTRANGE(""https://docs.google.com/spreadsheets/d/11923uPwbBZFjjGgGUA6NLw09EwE0CqkOc4q9oUmW1yo/edit?usp=sharing"",""พิษณุโลก!J562"")"),0)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IFERROR(__xludf.DUMMYFUNCTION("IMPORTRANGE(""https://docs.google.com/spreadsheets/d/11923uPwbBZFjjGgGUA6NLw09EwE0CqkOc4q9oUmW1yo/edit?usp=sharing"",""พิษณุโลก!I563"")"),0)</f>
        <v>0</v>
      </c>
      <c r="J668" s="536">
        <f ca="1">IFERROR(__xludf.DUMMYFUNCTION("IMPORTRANGE(""https://docs.google.com/spreadsheets/d/11923uPwbBZFjjGgGUA6NLw09EwE0CqkOc4q9oUmW1yo/edit?usp=sharing"",""พิษณุโลก!J563"")"),0)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IFERROR(__xludf.DUMMYFUNCTION("IMPORTRANGE(""https://docs.google.com/spreadsheets/d/11923uPwbBZFjjGgGUA6NLw09EwE0CqkOc4q9oUmW1yo/edit?usp=sharing"",""พิษณุโลก!L563"")"),0)</f>
        <v>0</v>
      </c>
      <c r="M668" s="521"/>
      <c r="N668" s="538">
        <f ca="1">IFERROR(__xludf.DUMMYFUNCTION("IMPORTRANGE(""https://docs.google.com/spreadsheets/d/11923uPwbBZFjjGgGUA6NLw09EwE0CqkOc4q9oUmW1yo/edit?usp=sharing"",""พิษณุโลก!M563"")"),0)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IFERROR(__xludf.DUMMYFUNCTION("IMPORTRANGE(""https://docs.google.com/spreadsheets/d/11923uPwbBZFjjGgGUA6NLw09EwE0CqkOc4q9oUmW1yo/edit?usp=sharing"",""พิษณุโลก!J564"")"),0)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IFERROR(__xludf.DUMMYFUNCTION("IMPORTRANGE(""https://docs.google.com/spreadsheets/d/11923uPwbBZFjjGgGUA6NLw09EwE0CqkOc4q9oUmW1yo/edit?usp=sharing"",""พิษณุโลก!J565"")"),0)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IFERROR(__xludf.DUMMYFUNCTION("IMPORTRANGE(""https://docs.google.com/spreadsheets/d/11923uPwbBZFjjGgGUA6NLw09EwE0CqkOc4q9oUmW1yo/edit?usp=sharing"",""พิษณุโลก!I566"")"),0)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IFERROR(__xludf.DUMMYFUNCTION("IMPORTRANGE(""https://docs.google.com/spreadsheets/d/11923uPwbBZFjjGgGUA6NLw09EwE0CqkOc4q9oUmW1yo/edit?usp=sharing"",""พิษณุโลก!L566"")"),0)</f>
        <v>0</v>
      </c>
      <c r="M671" s="521"/>
      <c r="N671" s="538">
        <f ca="1">IFERROR(__xludf.DUMMYFUNCTION("IMPORTRANGE(""https://docs.google.com/spreadsheets/d/11923uPwbBZFjjGgGUA6NLw09EwE0CqkOc4q9oUmW1yo/edit?usp=sharing"",""พิษณุโลก!M566"")"),0)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IFERROR(__xludf.DUMMYFUNCTION("IMPORTRANGE(""https://docs.google.com/spreadsheets/d/11923uPwbBZFjjGgGUA6NLw09EwE0CqkOc4q9oUmW1yo/edit?usp=sharing"",""พิษณุโลก!J567"")"),0)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IFERROR(__xludf.DUMMYFUNCTION("IMPORTRANGE(""https://docs.google.com/spreadsheets/d/11923uPwbBZFjjGgGUA6NLw09EwE0CqkOc4q9oUmW1yo/edit?usp=sharing"",""พิษณุโลก!J568"")"),0)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IFERROR(__xludf.DUMMYFUNCTION("IMPORTRANGE(""https://docs.google.com/spreadsheets/d/11923uPwbBZFjjGgGUA6NLw09EwE0CqkOc4q9oUmW1yo/edit?usp=sharing"",""พิษณุโลก!J569"")"),0)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IFERROR(__xludf.DUMMYFUNCTION("IMPORTRANGE(""https://docs.google.com/spreadsheets/d/11923uPwbBZFjjGgGUA6NLw09EwE0CqkOc4q9oUmW1yo/edit?usp=sharing"",""พิษณุโลก!J570"")"),0)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IFERROR(__xludf.DUMMYFUNCTION("IMPORTRANGE(""https://docs.google.com/spreadsheets/d/11923uPwbBZFjjGgGUA6NLw09EwE0CqkOc4q9oUmW1yo/edit?usp=sharing"",""พิษณุโลก!J571"")"),0)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IFERROR(__xludf.DUMMYFUNCTION("IMPORTRANGE(""https://docs.google.com/spreadsheets/d/11923uPwbBZFjjGgGUA6NLw09EwE0CqkOc4q9oUmW1yo/edit?usp=sharing"",""พิษณุโลก!J572"")"),0)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278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7036561</v>
      </c>
      <c r="M8" s="23">
        <f t="shared" ca="1" si="0"/>
        <v>4096154</v>
      </c>
      <c r="N8" s="23">
        <f t="shared" ca="1" si="0"/>
        <v>4715750.669999999</v>
      </c>
      <c r="O8" s="22">
        <f t="shared" ref="O8:O16" ca="1" si="1">IF(L8&gt;0,N8*100/L8,0)</f>
        <v>67.017832574747786</v>
      </c>
      <c r="P8" s="22">
        <f t="shared" ref="P8:P16" ca="1" si="2">IF(M8&gt;0,N8*100/M8,0)</f>
        <v>115.12630311262708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7036561</v>
      </c>
      <c r="M10" s="30">
        <f t="shared" ca="1" si="4"/>
        <v>4096154</v>
      </c>
      <c r="N10" s="30">
        <f t="shared" ca="1" si="4"/>
        <v>4715750.669999999</v>
      </c>
      <c r="O10" s="29">
        <f t="shared" ca="1" si="1"/>
        <v>67.017832574747786</v>
      </c>
      <c r="P10" s="29">
        <f t="shared" ca="1" si="2"/>
        <v>115.12630311262708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6803261</v>
      </c>
      <c r="M12" s="39">
        <f t="shared" ca="1" si="6"/>
        <v>3862854</v>
      </c>
      <c r="N12" s="39">
        <f t="shared" ca="1" si="6"/>
        <v>4482450.669999999</v>
      </c>
      <c r="O12" s="39">
        <f t="shared" ca="1" si="1"/>
        <v>65.886795611692676</v>
      </c>
      <c r="P12" s="39">
        <f t="shared" ca="1" si="2"/>
        <v>116.03986767296922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4811661</v>
      </c>
      <c r="M14" s="39">
        <f t="shared" si="8"/>
        <v>0</v>
      </c>
      <c r="N14" s="39">
        <f t="shared" ca="1" si="8"/>
        <v>1814682.959999999</v>
      </c>
      <c r="O14" s="39">
        <f t="shared" ca="1" si="1"/>
        <v>37.714272888301963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4096154</v>
      </c>
      <c r="N18" s="23">
        <f t="shared" ca="1" si="11"/>
        <v>2901067.71</v>
      </c>
      <c r="O18" s="22">
        <f t="shared" ref="O18:O20" ca="1" si="12">IF(L18&gt;0,N18*100/L18,0)</f>
        <v>73.244396278029342</v>
      </c>
      <c r="P18" s="22">
        <f t="shared" ref="P18:P26" ca="1" si="13">IF(M18&gt;0,N18*100/M18,0)</f>
        <v>70.824185565288801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4096154</v>
      </c>
      <c r="N20" s="30">
        <f t="shared" ca="1" si="15"/>
        <v>2901067.71</v>
      </c>
      <c r="O20" s="29">
        <f t="shared" ca="1" si="12"/>
        <v>73.244396278029342</v>
      </c>
      <c r="P20" s="29">
        <f t="shared" ca="1" si="13"/>
        <v>70.824185565288801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3727505</v>
      </c>
      <c r="M22" s="42">
        <f t="shared" ca="1" si="18"/>
        <v>3862854</v>
      </c>
      <c r="N22" s="39">
        <f t="shared" ca="1" si="18"/>
        <v>2667767.71</v>
      </c>
      <c r="O22" s="39">
        <f t="shared" ca="1" si="17"/>
        <v>71.569795613956259</v>
      </c>
      <c r="P22" s="39">
        <f t="shared" ca="1" si="13"/>
        <v>69.062090102292245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1735905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3075756</v>
      </c>
      <c r="M28" s="23">
        <f t="shared" si="23"/>
        <v>0</v>
      </c>
      <c r="N28" s="23">
        <f t="shared" ca="1" si="23"/>
        <v>1814682.959999999</v>
      </c>
      <c r="O28" s="22">
        <f t="shared" ref="O28:O30" ca="1" si="24">IF(L28&gt;0,N28*100/L28,0)</f>
        <v>58.999574738698357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3075756</v>
      </c>
      <c r="M30" s="30">
        <f t="shared" si="27"/>
        <v>0</v>
      </c>
      <c r="N30" s="30">
        <f t="shared" ca="1" si="27"/>
        <v>1814682.959999999</v>
      </c>
      <c r="O30" s="29">
        <f t="shared" ca="1" si="24"/>
        <v>58.999574738698357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3075756</v>
      </c>
      <c r="M32" s="39">
        <f t="shared" si="30"/>
        <v>0</v>
      </c>
      <c r="N32" s="39">
        <f t="shared" ca="1" si="30"/>
        <v>1814682.959999999</v>
      </c>
      <c r="O32" s="39">
        <f t="shared" ca="1" si="29"/>
        <v>58.999574738698357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3075756</v>
      </c>
      <c r="M34" s="39">
        <f t="shared" si="32"/>
        <v>0</v>
      </c>
      <c r="N34" s="39">
        <f t="shared" ca="1" si="32"/>
        <v>1814682.959999999</v>
      </c>
      <c r="O34" s="39">
        <f t="shared" ca="1" si="29"/>
        <v>58.999574738698357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3960805</v>
      </c>
      <c r="M37" s="55">
        <f t="shared" ca="1" si="33"/>
        <v>4096154</v>
      </c>
      <c r="N37" s="55">
        <f t="shared" ca="1" si="33"/>
        <v>2901067.71</v>
      </c>
      <c r="O37" s="56">
        <f t="shared" ca="1" si="29"/>
        <v>73.244396278029342</v>
      </c>
      <c r="P37" s="56">
        <f t="shared" ca="1" si="25"/>
        <v>70.824185565288801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978600</v>
      </c>
      <c r="N41" s="79">
        <f t="shared" ca="1" si="34"/>
        <v>707744.94</v>
      </c>
      <c r="O41" s="78">
        <f t="shared" ref="O41:O43" ca="1" si="35">IF(L41&gt;0,N41*100/L41,0)</f>
        <v>72.322188841201722</v>
      </c>
      <c r="P41" s="78">
        <f t="shared" ref="P41:P43" ca="1" si="36">IF(M41&gt;0,N41*100/M41,0)</f>
        <v>72.322188841201722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978600</v>
      </c>
      <c r="N43" s="79">
        <f t="shared" ca="1" si="38"/>
        <v>707744.94</v>
      </c>
      <c r="O43" s="78">
        <f t="shared" ca="1" si="35"/>
        <v>72.322188841201722</v>
      </c>
      <c r="P43" s="78">
        <f t="shared" ca="1" si="36"/>
        <v>72.322188841201722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IFERROR(__xludf.DUMMYFUNCTION("IMPORTRANGE(""https://docs.google.com/spreadsheets/d/1Yj_ptqi66GCucihVvJfMjLAmec39IyEx_6qawtMGysU/edit?usp=sharing"",""สบก!Q29"")"),810100)</f>
        <v>810100</v>
      </c>
      <c r="N45" s="50">
        <f ca="1">IFERROR(__xludf.DUMMYFUNCTION("IMPORTRANGE(""https://docs.google.com/spreadsheets/d/1Yj_ptqi66GCucihVvJfMjLAmec39IyEx_6qawtMGysU/edit?usp=sharing"",""สบก!R29"")"),539244.94)</f>
        <v>539244.93999999994</v>
      </c>
      <c r="O45" s="39">
        <f ca="1">IF(L45&gt;0,N45*100/L45,0)</f>
        <v>66.565231452907042</v>
      </c>
      <c r="P45" s="39">
        <f ca="1">IF(M45&gt;0,N45*100/M45,0)</f>
        <v>66.565231452907042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582629</v>
      </c>
      <c r="N53" s="121">
        <f t="shared" ca="1" si="39"/>
        <v>426580</v>
      </c>
      <c r="O53" s="120">
        <f t="shared" ref="O53:O55" ca="1" si="40">IF(L53&gt;0,N53*100/L53,0)</f>
        <v>75.634751773049643</v>
      </c>
      <c r="P53" s="120">
        <f t="shared" ref="P53:P55" ca="1" si="41">IF(M53&gt;0,N53*100/M53,0)</f>
        <v>73.216403577576813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582629</v>
      </c>
      <c r="N55" s="121">
        <f t="shared" ca="1" si="43"/>
        <v>426580</v>
      </c>
      <c r="O55" s="120">
        <f t="shared" ca="1" si="40"/>
        <v>75.634751773049643</v>
      </c>
      <c r="P55" s="120">
        <f t="shared" ca="1" si="41"/>
        <v>73.216403577576813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IFERROR(__xludf.DUMMYFUNCTION("IMPORTRANGE(""https://docs.google.com/spreadsheets/d/1Yj_ptqi66GCucihVvJfMjLAmec39IyEx_6qawtMGysU/edit?usp=sharing"",""สบก!Z29"")"),582629)</f>
        <v>582629</v>
      </c>
      <c r="N57" s="50">
        <f ca="1">IFERROR(__xludf.DUMMYFUNCTION("IMPORTRANGE(""https://docs.google.com/spreadsheets/d/1Yj_ptqi66GCucihVvJfMjLAmec39IyEx_6qawtMGysU/edit?usp=sharing"",""สบก!AA29"")"),426580)</f>
        <v>426580</v>
      </c>
      <c r="O57" s="39">
        <f ca="1">IF(L57&gt;0,N57*100/L57,0)</f>
        <v>75.634751773049643</v>
      </c>
      <c r="P57" s="39">
        <f ca="1">IF(M57&gt;0,N57*100/M57,0)</f>
        <v>73.216403577576813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584120</v>
      </c>
      <c r="N66" s="152">
        <f t="shared" ca="1" si="45"/>
        <v>412858.77</v>
      </c>
      <c r="O66" s="151">
        <f t="shared" ref="O66:O68" ca="1" si="46">IF(L66&gt;0,N66*100/L66,0)</f>
        <v>71.490696103896099</v>
      </c>
      <c r="P66" s="151">
        <f t="shared" ref="P66:P68" ca="1" si="47">IF(M66&gt;0,N66*100/M66,0)</f>
        <v>70.680471478463332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584120</v>
      </c>
      <c r="N68" s="88">
        <f t="shared" ca="1" si="49"/>
        <v>412858.77</v>
      </c>
      <c r="O68" s="156">
        <f t="shared" ca="1" si="46"/>
        <v>71.490696103896099</v>
      </c>
      <c r="P68" s="156">
        <f t="shared" ca="1" si="47"/>
        <v>70.680471478463332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IFERROR(__xludf.DUMMYFUNCTION("IMPORTRANGE(""https://docs.google.com/spreadsheets/d/1Yj_ptqi66GCucihVvJfMjLAmec39IyEx_6qawtMGysU/edit?usp=sharing"",""สบก!AI29"")"),584120)</f>
        <v>584120</v>
      </c>
      <c r="N70" s="168">
        <f ca="1">IFERROR(__xludf.DUMMYFUNCTION("IMPORTRANGE(""https://docs.google.com/spreadsheets/d/1Yj_ptqi66GCucihVvJfMjLAmec39IyEx_6qawtMGysU/edit?usp=sharing"",""สบก!AJ29"")"),412858.77)</f>
        <v>412858.77</v>
      </c>
      <c r="O70" s="168">
        <f ca="1">IF(L70&gt;0,N70*100/L70,0)</f>
        <v>71.490696103896099</v>
      </c>
      <c r="P70" s="168">
        <f ca="1">IF(M70&gt;0,N70*100/M70,0)</f>
        <v>70.680471478463332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76530</v>
      </c>
      <c r="O118" s="151">
        <f t="shared" ref="O118:O120" ca="1" si="59">IF(L118&gt;0,N118*100/L118,0)</f>
        <v>92.831149927219798</v>
      </c>
      <c r="P118" s="151">
        <f t="shared" ref="P118:P120" ca="1" si="60">IF(M118&gt;0,N118*100/M118,0)</f>
        <v>92.831149927219798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76530</v>
      </c>
      <c r="O120" s="156">
        <f t="shared" ca="1" si="59"/>
        <v>92.831149927219798</v>
      </c>
      <c r="P120" s="156">
        <f t="shared" ca="1" si="60"/>
        <v>92.831149927219798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IFERROR(__xludf.DUMMYFUNCTION("IMPORTRANGE(""https://docs.google.com/spreadsheets/d/1Yj_ptqi66GCucihVvJfMjLAmec39IyEx_6qawtMGysU/edit?usp=sharing"",""สบก!BA29"")"),82440)</f>
        <v>82440</v>
      </c>
      <c r="N122" s="168">
        <f ca="1">IFERROR(__xludf.DUMMYFUNCTION("IMPORTRANGE(""https://docs.google.com/spreadsheets/d/1Yj_ptqi66GCucihVvJfMjLAmec39IyEx_6qawtMGysU/edit?usp=sharing"",""สบก!BB29"")"),76530)</f>
        <v>76530</v>
      </c>
      <c r="O122" s="168">
        <f ca="1">IF(L122&gt;0,N122*100/L122,0)</f>
        <v>92.831149927219798</v>
      </c>
      <c r="P122" s="168">
        <f ca="1">IF(M122&gt;0,N122*100/M122,0)</f>
        <v>92.831149927219798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254700</v>
      </c>
      <c r="M140" s="152">
        <f t="shared" ca="1" si="64"/>
        <v>310300</v>
      </c>
      <c r="N140" s="152">
        <f t="shared" ca="1" si="64"/>
        <v>228840</v>
      </c>
      <c r="O140" s="151">
        <f t="shared" ref="O140:O142" ca="1" si="65">IF(L140&gt;0,N140*100/L140,0)</f>
        <v>89.846878680800941</v>
      </c>
      <c r="P140" s="151">
        <f t="shared" ref="P140:P142" ca="1" si="66">IF(M140&gt;0,N140*100/M140,0)</f>
        <v>73.747985820174023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254700</v>
      </c>
      <c r="M142" s="88">
        <f t="shared" ca="1" si="68"/>
        <v>310300</v>
      </c>
      <c r="N142" s="88">
        <f t="shared" ca="1" si="68"/>
        <v>228840</v>
      </c>
      <c r="O142" s="156">
        <f t="shared" ca="1" si="65"/>
        <v>89.846878680800941</v>
      </c>
      <c r="P142" s="156">
        <f t="shared" ca="1" si="66"/>
        <v>73.747985820174023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IFERROR(__xludf.DUMMYFUNCTION("IMPORTRANGE(""https://docs.google.com/spreadsheets/d/1Yj_ptqi66GCucihVvJfMjLAmec39IyEx_6qawtMGysU/edit?usp=sharing"",""สบก!BJ29"")"),310300)</f>
        <v>310300</v>
      </c>
      <c r="N144" s="168">
        <f ca="1">IFERROR(__xludf.DUMMYFUNCTION("IMPORTRANGE(""https://docs.google.com/spreadsheets/d/1Yj_ptqi66GCucihVvJfMjLAmec39IyEx_6qawtMGysU/edit?usp=sharing"",""สบก!BK29"")"),228840)</f>
        <v>228840</v>
      </c>
      <c r="O144" s="168">
        <f ca="1">IF(L144&gt;0,N144*100/L144,0)</f>
        <v>89.846878680800941</v>
      </c>
      <c r="P144" s="168">
        <f ca="1">IF(M144&gt;0,N144*100/M144,0)</f>
        <v>73.747985820174023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IFERROR(__xludf.DUMMYFUNCTION("IMPORTRANGE(""https://docs.google.com/spreadsheets/d/11923uPwbBZFjjGgGUA6NLw09EwE0CqkOc4q9oUmW1yo/edit?usp=sharing"",""เพชรบูรณ์!J84"")"),178)</f>
        <v>178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IFERROR(__xludf.DUMMYFUNCTION("IMPORTRANGE(""https://docs.google.com/spreadsheets/d/11923uPwbBZFjjGgGUA6NLw09EwE0CqkOc4q9oUmW1yo/edit?usp=sharing"",""เพชรบูรณ์!J85"")"),178)</f>
        <v>178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IFERROR(__xludf.DUMMYFUNCTION("IMPORTRANGE(""https://docs.google.com/spreadsheets/d/11923uPwbBZFjjGgGUA6NLw09EwE0CqkOc4q9oUmW1yo/edit?usp=sharing"",""เพชรบูรณ์!J110"")"),2)</f>
        <v>2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IFERROR(__xludf.DUMMYFUNCTION("IMPORTRANGE(""https://docs.google.com/spreadsheets/d/11923uPwbBZFjjGgGUA6NLw09EwE0CqkOc4q9oUmW1yo/edit?usp=sharing"",""เพชรบูรณ์!J111"")"),2)</f>
        <v>2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147984</v>
      </c>
      <c r="O250" s="151">
        <f t="shared" ref="O250:O252" ca="1" si="78">IF(L250&gt;0,N250*100/L250,0)</f>
        <v>74.363819095477382</v>
      </c>
      <c r="P250" s="151">
        <f t="shared" ref="P250:P252" ca="1" si="79">IF(M250&gt;0,N250*100/M250,0)</f>
        <v>74.363819095477382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199000</v>
      </c>
      <c r="N252" s="88">
        <f t="shared" ca="1" si="81"/>
        <v>147984</v>
      </c>
      <c r="O252" s="156">
        <f t="shared" ca="1" si="78"/>
        <v>74.363819095477382</v>
      </c>
      <c r="P252" s="156">
        <f t="shared" ca="1" si="79"/>
        <v>74.363819095477382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IFERROR(__xludf.DUMMYFUNCTION("IMPORTRANGE(""https://docs.google.com/spreadsheets/d/1Yj_ptqi66GCucihVvJfMjLAmec39IyEx_6qawtMGysU/edit?usp=sharing"",""สบก!CB29"")"),199000)</f>
        <v>199000</v>
      </c>
      <c r="N254" s="168">
        <f ca="1">IFERROR(__xludf.DUMMYFUNCTION("IMPORTRANGE(""https://docs.google.com/spreadsheets/d/1Yj_ptqi66GCucihVvJfMjLAmec39IyEx_6qawtMGysU/edit?usp=sharing"",""สบก!CC29"")"),147984)</f>
        <v>147984</v>
      </c>
      <c r="O254" s="168">
        <f ca="1">IF(L254&gt;0,N254*100/L254,0)</f>
        <v>74.363819095477382</v>
      </c>
      <c r="P254" s="168">
        <f ca="1">IF(M254&gt;0,N254*100/M254,0)</f>
        <v>74.363819095477382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73700</v>
      </c>
      <c r="N271" s="152">
        <f t="shared" ca="1" si="83"/>
        <v>33000</v>
      </c>
      <c r="O271" s="151">
        <f t="shared" ref="O271:O273" ca="1" si="84">IF(L271&gt;0,N271*100/L271,0)</f>
        <v>44.776119402985074</v>
      </c>
      <c r="P271" s="151">
        <f t="shared" ref="P271:P273" ca="1" si="85">IF(M271&gt;0,N271*100/M271,0)</f>
        <v>44.776119402985074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73700</v>
      </c>
      <c r="N273" s="88">
        <f t="shared" ca="1" si="87"/>
        <v>33000</v>
      </c>
      <c r="O273" s="156">
        <f t="shared" ca="1" si="84"/>
        <v>44.776119402985074</v>
      </c>
      <c r="P273" s="156">
        <f t="shared" ca="1" si="85"/>
        <v>44.776119402985074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IFERROR(__xludf.DUMMYFUNCTION("IMPORTRANGE(""https://docs.google.com/spreadsheets/d/1Yj_ptqi66GCucihVvJfMjLAmec39IyEx_6qawtMGysU/edit?usp=sharing"",""สบก!CK29"")"),73700)</f>
        <v>73700</v>
      </c>
      <c r="N275" s="168">
        <f ca="1">IFERROR(__xludf.DUMMYFUNCTION("IMPORTRANGE(""https://docs.google.com/spreadsheets/d/1Yj_ptqi66GCucihVvJfMjLAmec39IyEx_6qawtMGysU/edit?usp=sharing"",""สบก!CL29"")"),33000)</f>
        <v>33000</v>
      </c>
      <c r="O275" s="168">
        <f ca="1">IF(L275&gt;0,N275*100/L275,0)</f>
        <v>44.776119402985074</v>
      </c>
      <c r="P275" s="168">
        <f ca="1">IF(M275&gt;0,N275*100/M275,0)</f>
        <v>44.776119402985074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IFERROR(__xludf.DUMMYFUNCTION("IMPORTRANGE(""https://docs.google.com/spreadsheets/d/11923uPwbBZFjjGgGUA6NLw09EwE0CqkOc4q9oUmW1yo/edit?usp=sharing"",""เพชรบูรณ์!J228"")"),459)</f>
        <v>459</v>
      </c>
      <c r="K328" s="317">
        <f ca="1">IF(I328&gt;0,J328*100/I328,0)</f>
        <v>75.245901639344268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1264240</v>
      </c>
      <c r="N329" s="152">
        <f t="shared" ca="1" si="98"/>
        <v>846405</v>
      </c>
      <c r="O329" s="151">
        <f t="shared" ref="O329:O331" ca="1" si="99">IF(L329&gt;0,N329*100/L329,0)</f>
        <v>69.965860432820278</v>
      </c>
      <c r="P329" s="151">
        <f t="shared" ref="P329:P331" ca="1" si="100">IF(M329&gt;0,N329*100/M329,0)</f>
        <v>66.949708916028598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1264240</v>
      </c>
      <c r="N331" s="88">
        <f t="shared" ca="1" si="102"/>
        <v>846405</v>
      </c>
      <c r="O331" s="156">
        <f t="shared" ca="1" si="99"/>
        <v>69.965860432820278</v>
      </c>
      <c r="P331" s="156">
        <f t="shared" ca="1" si="100"/>
        <v>66.949708916028598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IFERROR(__xludf.DUMMYFUNCTION("IMPORTRANGE(""https://docs.google.com/spreadsheets/d/1Yj_ptqi66GCucihVvJfMjLAmec39IyEx_6qawtMGysU/edit?usp=sharing"",""สบก!DL29"")"),1199440)</f>
        <v>1199440</v>
      </c>
      <c r="N333" s="168">
        <f ca="1">IFERROR(__xludf.DUMMYFUNCTION("IMPORTRANGE(""https://docs.google.com/spreadsheets/d/1Yj_ptqi66GCucihVvJfMjLAmec39IyEx_6qawtMGysU/edit?usp=sharing"",""สบก!DM29"")"),781605)</f>
        <v>781605</v>
      </c>
      <c r="O333" s="168">
        <f ca="1">IF(L333&gt;0,N333*100/L333,0)</f>
        <v>68.266022673677227</v>
      </c>
      <c r="P333" s="168">
        <f ca="1">IF(M333&gt;0,N333*100/M333,0)</f>
        <v>65.16415994130594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IFERROR(__xludf.DUMMYFUNCTION("IMPORTRANGE(""https://docs.google.com/spreadsheets/d/11923uPwbBZFjjGgGUA6NLw09EwE0CqkOc4q9oUmW1yo/edit?usp=sharing"",""เพชรบูรณ์!J234"")"),396)</f>
        <v>396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IFERROR(__xludf.DUMMYFUNCTION("IMPORTRANGE(""https://docs.google.com/spreadsheets/d/11923uPwbBZFjjGgGUA6NLw09EwE0CqkOc4q9oUmW1yo/edit?usp=sharing"",""เพชรบูรณ์!J235"")"),4330.15)</f>
        <v>4330.1499999999996</v>
      </c>
      <c r="K340" s="342">
        <f t="shared" ca="1" si="103"/>
        <v>73.144425675675663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IFERROR(__xludf.DUMMYFUNCTION("IMPORTRANGE(""https://docs.google.com/spreadsheets/d/11923uPwbBZFjjGgGUA6NLw09EwE0CqkOc4q9oUmW1yo/edit?usp=sharing"",""เพชรบูรณ์!J236"")"),604)</f>
        <v>604</v>
      </c>
      <c r="K341" s="342">
        <f t="shared" ca="1" si="103"/>
        <v>99.016393442622956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IFERROR(__xludf.DUMMYFUNCTION("IMPORTRANGE(""https://docs.google.com/spreadsheets/d/11923uPwbBZFjjGgGUA6NLw09EwE0CqkOc4q9oUmW1yo/edit?usp=sharing"",""เพชรบูรณ์!J237"")"),8633.94)</f>
        <v>8633.94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IFERROR(__xludf.DUMMYFUNCTION("IMPORTRANGE(""https://docs.google.com/spreadsheets/d/11923uPwbBZFjjGgGUA6NLw09EwE0CqkOc4q9oUmW1yo/edit?usp=sharing"",""เพชรบูรณ์!J240"")"),459)</f>
        <v>459</v>
      </c>
      <c r="K345" s="342">
        <f t="shared" ca="1" si="103"/>
        <v>75.245901639344268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IFERROR(__xludf.DUMMYFUNCTION("IMPORTRANGE(""https://docs.google.com/spreadsheets/d/11923uPwbBZFjjGgGUA6NLw09EwE0CqkOc4q9oUmW1yo/edit?usp=sharing"",""เพชรบูรณ์!J241"")"),6392.34)</f>
        <v>6392.34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IFERROR(__xludf.DUMMYFUNCTION("IMPORTRANGE(""https://docs.google.com/spreadsheets/d/11923uPwbBZFjjGgGUA6NLw09EwE0CqkOc4q9oUmW1yo/edit?usp=sharing"",""เพชรบูรณ์!L242"")"),3075756)</f>
        <v>3075756</v>
      </c>
      <c r="M347" s="357"/>
      <c r="N347" s="357">
        <f ca="1">IFERROR(__xludf.DUMMYFUNCTION("IMPORTRANGE(""https://docs.google.com/spreadsheets/d/11923uPwbBZFjjGgGUA6NLw09EwE0CqkOc4q9oUmW1yo/edit?usp=sharing"",""เพชรบูรณ์!M242"")"),1814682.96)</f>
        <v>1814682.96</v>
      </c>
      <c r="O347" s="357">
        <f ca="1">+IF(L347&gt;0,N347*100/L347,0)</f>
        <v>58.999574738698385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IFERROR(__xludf.DUMMYFUNCTION("IMPORTRANGE(""https://docs.google.com/spreadsheets/d/11923uPwbBZFjjGgGUA6NLw09EwE0CqkOc4q9oUmW1yo/edit?usp=sharing"",""เพชรบูรณ์!M244"")"),616520)</f>
        <v>616520</v>
      </c>
      <c r="O349" s="372">
        <f ca="1">+IF(L349&gt;0,N349*100/L349,0)</f>
        <v>92.831222802764515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IFERROR(__xludf.DUMMYFUNCTION("IMPORTRANGE(""https://docs.google.com/spreadsheets/d/11923uPwbBZFjjGgGUA6NLw09EwE0CqkOc4q9oUmW1yo/edit?usp=sharing"",""เพชรบูรณ์!M247"")"),616520)</f>
        <v>616520</v>
      </c>
      <c r="O352" s="165">
        <f t="shared" ca="1" si="105"/>
        <v>92.831222802764515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IFERROR(__xludf.DUMMYFUNCTION("IMPORTRANGE(""https://docs.google.com/spreadsheets/d/11923uPwbBZFjjGgGUA6NLw09EwE0CqkOc4q9oUmW1yo/edit?usp=sharing"",""เพชรบูรณ์!M249"")"),616520)</f>
        <v>616520</v>
      </c>
      <c r="O354" s="168">
        <f t="shared" ca="1" si="105"/>
        <v>92.831222802764515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IFERROR(__xludf.DUMMYFUNCTION("IMPORTRANGE(""https://docs.google.com/spreadsheets/d/11923uPwbBZFjjGgGUA6NLw09EwE0CqkOc4q9oUmW1yo/edit?usp=sharing"",""เพชรบูรณ์!M250"")"),124390)</f>
        <v>124390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IFERROR(__xludf.DUMMYFUNCTION("IMPORTRANGE(""https://docs.google.com/spreadsheets/d/11923uPwbBZFjjGgGUA6NLw09EwE0CqkOc4q9oUmW1yo/edit?usp=sharing"",""เพชรบูรณ์!M251"")"),347500)</f>
        <v>347500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IFERROR(__xludf.DUMMYFUNCTION("IMPORTRANGE(""https://docs.google.com/spreadsheets/d/11923uPwbBZFjjGgGUA6NLw09EwE0CqkOc4q9oUmW1yo/edit?usp=sharing"",""เพชรบูรณ์!M252"")"),98248)</f>
        <v>98248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IFERROR(__xludf.DUMMYFUNCTION("IMPORTRANGE(""https://docs.google.com/spreadsheets/d/11923uPwbBZFjjGgGUA6NLw09EwE0CqkOc4q9oUmW1yo/edit?usp=sharing"",""เพชรบูรณ์!M253"")"),46382)</f>
        <v>46382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IFERROR(__xludf.DUMMYFUNCTION("IMPORTRANGE(""https://docs.google.com/spreadsheets/d/11923uPwbBZFjjGgGUA6NLw09EwE0CqkOc4q9oUmW1yo/edit?usp=sharing"",""เพชรบูรณ์!M275"")"),334546)</f>
        <v>334546</v>
      </c>
      <c r="O380" s="372">
        <f ca="1">+IF(L380&gt;0,N380*100/L380,0)</f>
        <v>32.526931902150665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IFERROR(__xludf.DUMMYFUNCTION("IMPORTRANGE(""https://docs.google.com/spreadsheets/d/11923uPwbBZFjjGgGUA6NLw09EwE0CqkOc4q9oUmW1yo/edit?usp=sharing"",""เพชรบูรณ์!M278"")"),334546)</f>
        <v>334546</v>
      </c>
      <c r="O383" s="165">
        <f t="shared" ca="1" si="109"/>
        <v>32.526931902150665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IFERROR(__xludf.DUMMYFUNCTION("IMPORTRANGE(""https://docs.google.com/spreadsheets/d/11923uPwbBZFjjGgGUA6NLw09EwE0CqkOc4q9oUmW1yo/edit?usp=sharing"",""เพชรบูรณ์!M280"")"),334546)</f>
        <v>334546</v>
      </c>
      <c r="O385" s="168">
        <f t="shared" ca="1" si="109"/>
        <v>32.526931902150665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IFERROR(__xludf.DUMMYFUNCTION("IMPORTRANGE(""https://docs.google.com/spreadsheets/d/11923uPwbBZFjjGgGUA6NLw09EwE0CqkOc4q9oUmW1yo/edit?usp=sharing"",""เพชรบูรณ์!M281"")"),191738)</f>
        <v>191738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IFERROR(__xludf.DUMMYFUNCTION("IMPORTRANGE(""https://docs.google.com/spreadsheets/d/11923uPwbBZFjjGgGUA6NLw09EwE0CqkOc4q9oUmW1yo/edit?usp=sharing"",""เพชรบูรณ์!M283"")"),98248)</f>
        <v>98248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IFERROR(__xludf.DUMMYFUNCTION("IMPORTRANGE(""https://docs.google.com/spreadsheets/d/11923uPwbBZFjjGgGUA6NLw09EwE0CqkOc4q9oUmW1yo/edit?usp=sharing"",""เพชรบูรณ์!M284"")"),44560)</f>
        <v>44560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IFERROR(__xludf.DUMMYFUNCTION("IMPORTRANGE(""https://docs.google.com/spreadsheets/d/11923uPwbBZFjjGgGUA6NLw09EwE0CqkOc4q9oUmW1yo/edit?usp=sharing"",""เพชรบูรณ์!M296"")"),223320)</f>
        <v>223320</v>
      </c>
      <c r="O401" s="372">
        <f ca="1">+IF(L401&gt;0,N401*100/L401,0)</f>
        <v>91.322483029361251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IFERROR(__xludf.DUMMYFUNCTION("IMPORTRANGE(""https://docs.google.com/spreadsheets/d/11923uPwbBZFjjGgGUA6NLw09EwE0CqkOc4q9oUmW1yo/edit?usp=sharing"",""เพชรบูรณ์!M299"")"),223320)</f>
        <v>223320</v>
      </c>
      <c r="O404" s="168">
        <f t="shared" ca="1" si="112"/>
        <v>91.322483029361251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IFERROR(__xludf.DUMMYFUNCTION("IMPORTRANGE(""https://docs.google.com/spreadsheets/d/11923uPwbBZFjjGgGUA6NLw09EwE0CqkOc4q9oUmW1yo/edit?usp=sharing"",""เพชรบูรณ์!M301"")"),223320)</f>
        <v>223320</v>
      </c>
      <c r="O406" s="168">
        <f t="shared" ca="1" si="112"/>
        <v>91.322483029361251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IFERROR(__xludf.DUMMYFUNCTION("IMPORTRANGE(""https://docs.google.com/spreadsheets/d/11923uPwbBZFjjGgGUA6NLw09EwE0CqkOc4q9oUmW1yo/edit?usp=sharing"",""เพชรบูรณ์!M305"")"),16820)</f>
        <v>16820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IFERROR(__xludf.DUMMYFUNCTION("IMPORTRANGE(""https://docs.google.com/spreadsheets/d/11923uPwbBZFjjGgGUA6NLw09EwE0CqkOc4q9oUmW1yo/edit?usp=sharing"",""เพชรบูรณ์!M330"")"),120369.5)</f>
        <v>120369.5</v>
      </c>
      <c r="O435" s="411">
        <f t="shared" ref="O435:O439" ca="1" si="114">+IF(L435&gt;0,N435*100/L435,0)</f>
        <v>74.302160493827159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IFERROR(__xludf.DUMMYFUNCTION("IMPORTRANGE(""https://docs.google.com/spreadsheets/d/11923uPwbBZFjjGgGUA6NLw09EwE0CqkOc4q9oUmW1yo/edit?usp=sharing"",""เพชรบูรณ์!M332"")"),120369.5)</f>
        <v>120369.5</v>
      </c>
      <c r="O437" s="168">
        <f t="shared" ca="1" si="114"/>
        <v>74.302160493827159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IFERROR(__xludf.DUMMYFUNCTION("IMPORTRANGE(""https://docs.google.com/spreadsheets/d/11923uPwbBZFjjGgGUA6NLw09EwE0CqkOc4q9oUmW1yo/edit?usp=sharing"",""เพชรบูรณ์!M334"")"),120369.5)</f>
        <v>120369.5</v>
      </c>
      <c r="O439" s="168">
        <f t="shared" ca="1" si="114"/>
        <v>74.302160493827159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IFERROR(__xludf.DUMMYFUNCTION("IMPORTRANGE(""https://docs.google.com/spreadsheets/d/11923uPwbBZFjjGgGUA6NLw09EwE0CqkOc4q9oUmW1yo/edit?usp=sharing"",""เพชรบูรณ์!M338"")"),27210)</f>
        <v>27210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IFERROR(__xludf.DUMMYFUNCTION("IMPORTRANGE(""https://docs.google.com/spreadsheets/d/11923uPwbBZFjjGgGUA6NLw09EwE0CqkOc4q9oUmW1yo/edit?usp=sharing"",""เพชรบูรณ์!J350"")"),55710)</f>
        <v>55710</v>
      </c>
      <c r="K455" s="371">
        <f ca="1">IF(I455&gt;0,J455*100/I455,0)</f>
        <v>100.01077121930203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IFERROR(__xludf.DUMMYFUNCTION("IMPORTRANGE(""https://docs.google.com/spreadsheets/d/11923uPwbBZFjjGgGUA6NLw09EwE0CqkOc4q9oUmW1yo/edit?usp=sharing"",""เพชรบูรณ์!M350"")"),150632)</f>
        <v>150632</v>
      </c>
      <c r="O455" s="372">
        <f t="shared" ref="O455:O459" ca="1" si="116">+IF(L455&gt;0,N455*100/L455,0)</f>
        <v>34.967593366389956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IFERROR(__xludf.DUMMYFUNCTION("IMPORTRANGE(""https://docs.google.com/spreadsheets/d/11923uPwbBZFjjGgGUA6NLw09EwE0CqkOc4q9oUmW1yo/edit?usp=sharing"",""เพชรบูรณ์!M352"")"),150632)</f>
        <v>150632</v>
      </c>
      <c r="O457" s="168">
        <f t="shared" ca="1" si="116"/>
        <v>34.967593366389956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IFERROR(__xludf.DUMMYFUNCTION("IMPORTRANGE(""https://docs.google.com/spreadsheets/d/11923uPwbBZFjjGgGUA6NLw09EwE0CqkOc4q9oUmW1yo/edit?usp=sharing"",""เพชรบูรณ์!M354"")"),150632)</f>
        <v>150632</v>
      </c>
      <c r="O459" s="168">
        <f t="shared" ca="1" si="116"/>
        <v>34.967593366389956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IFERROR(__xludf.DUMMYFUNCTION("IMPORTRANGE(""https://docs.google.com/spreadsheets/d/11923uPwbBZFjjGgGUA6NLw09EwE0CqkOc4q9oUmW1yo/edit?usp=sharing"",""เพชรบูรณ์!M358"")"),150632)</f>
        <v>150632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IFERROR(__xludf.DUMMYFUNCTION("IMPORTRANGE(""https://docs.google.com/spreadsheets/d/11923uPwbBZFjjGgGUA6NLw09EwE0CqkOc4q9oUmW1yo/edit?usp=sharing"",""เพชรบูรณ์!J359"")"),55710)</f>
        <v>55710</v>
      </c>
      <c r="K464" s="268">
        <f t="shared" ref="K464:K515" ca="1" si="117">IF(I464&gt;0,J464*100/I464,0)</f>
        <v>100.01077121930203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IFERROR(__xludf.DUMMYFUNCTION("IMPORTRANGE(""https://docs.google.com/spreadsheets/d/11923uPwbBZFjjGgGUA6NLw09EwE0CqkOc4q9oUmW1yo/edit?usp=sharing"",""เพชรบูรณ์!J376"")"),55710)</f>
        <v>55710</v>
      </c>
      <c r="K481" s="201">
        <f t="shared" ca="1" si="117"/>
        <v>100.01077121930203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IFERROR(__xludf.DUMMYFUNCTION("IMPORTRANGE(""https://docs.google.com/spreadsheets/d/11923uPwbBZFjjGgGUA6NLw09EwE0CqkOc4q9oUmW1yo/edit?usp=sharing"",""เพชรบูรณ์!J377"")"),3219)</f>
        <v>3219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IFERROR(__xludf.DUMMYFUNCTION("IMPORTRANGE(""https://docs.google.com/spreadsheets/d/11923uPwbBZFjjGgGUA6NLw09EwE0CqkOc4q9oUmW1yo/edit?usp=sharing"",""เพชรบูรณ์!J378"")"),43829)</f>
        <v>43829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IFERROR(__xludf.DUMMYFUNCTION("IMPORTRANGE(""https://docs.google.com/spreadsheets/d/11923uPwbBZFjjGgGUA6NLw09EwE0CqkOc4q9oUmW1yo/edit?usp=sharing"",""เพชรบูรณ์!J379"")"),2663)</f>
        <v>2663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IFERROR(__xludf.DUMMYFUNCTION("IMPORTRANGE(""https://docs.google.com/spreadsheets/d/11923uPwbBZFjjGgGUA6NLw09EwE0CqkOc4q9oUmW1yo/edit?usp=sharing"",""เพชรบูรณ์!J380"")"),149)</f>
        <v>149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IFERROR(__xludf.DUMMYFUNCTION("IMPORTRANGE(""https://docs.google.com/spreadsheets/d/11923uPwbBZFjjGgGUA6NLw09EwE0CqkOc4q9oUmW1yo/edit?usp=sharing"",""เพชรบูรณ์!J381"")"),5)</f>
        <v>5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IFERROR(__xludf.DUMMYFUNCTION("IMPORTRANGE(""https://docs.google.com/spreadsheets/d/11923uPwbBZFjjGgGUA6NLw09EwE0CqkOc4q9oUmW1yo/edit?usp=sharing"",""เพชรบูรณ์!J382"")"),1934)</f>
        <v>1934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IFERROR(__xludf.DUMMYFUNCTION("IMPORTRANGE(""https://docs.google.com/spreadsheets/d/11923uPwbBZFjjGgGUA6NLw09EwE0CqkOc4q9oUmW1yo/edit?usp=sharing"",""เพชรบูรณ์!J383"")"),85)</f>
        <v>85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IFERROR(__xludf.DUMMYFUNCTION("IMPORTRANGE(""https://docs.google.com/spreadsheets/d/11923uPwbBZFjjGgGUA6NLw09EwE0CqkOc4q9oUmW1yo/edit?usp=sharing"",""เพชรบูรณ์!J384"")"),1820)</f>
        <v>1820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IFERROR(__xludf.DUMMYFUNCTION("IMPORTRANGE(""https://docs.google.com/spreadsheets/d/11923uPwbBZFjjGgGUA6NLw09EwE0CqkOc4q9oUmW1yo/edit?usp=sharing"",""เพชรบูรณ์!J385"")"),79)</f>
        <v>79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IFERROR(__xludf.DUMMYFUNCTION("IMPORTRANGE(""https://docs.google.com/spreadsheets/d/11923uPwbBZFjjGgGUA6NLw09EwE0CqkOc4q9oUmW1yo/edit?usp=sharing"",""เพชรบูรณ์!J386"")"),114)</f>
        <v>114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IFERROR(__xludf.DUMMYFUNCTION("IMPORTRANGE(""https://docs.google.com/spreadsheets/d/11923uPwbBZFjjGgGUA6NLw09EwE0CqkOc4q9oUmW1yo/edit?usp=sharing"",""เพชรบูรณ์!J387"")"),6)</f>
        <v>6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IFERROR(__xludf.DUMMYFUNCTION("IMPORTRANGE(""https://docs.google.com/spreadsheets/d/11923uPwbBZFjjGgGUA6NLw09EwE0CqkOc4q9oUmW1yo/edit?usp=sharing"",""เพชรบูรณ์!J388"")"),9798)</f>
        <v>9798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IFERROR(__xludf.DUMMYFUNCTION("IMPORTRANGE(""https://docs.google.com/spreadsheets/d/11923uPwbBZFjjGgGUA6NLw09EwE0CqkOc4q9oUmW1yo/edit?usp=sharing"",""เพชรบูรณ์!J389"")"),466)</f>
        <v>466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IFERROR(__xludf.DUMMYFUNCTION("IMPORTRANGE(""https://docs.google.com/spreadsheets/d/11923uPwbBZFjjGgGUA6NLw09EwE0CqkOc4q9oUmW1yo/edit?usp=sharing"",""เพชรบูรณ์!J392"")"),1523)</f>
        <v>1523</v>
      </c>
      <c r="K497" s="444">
        <f t="shared" ca="1" si="117"/>
        <v>45.476261570618092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IFERROR(__xludf.DUMMYFUNCTION("IMPORTRANGE(""https://docs.google.com/spreadsheets/d/11923uPwbBZFjjGgGUA6NLw09EwE0CqkOc4q9oUmW1yo/edit?usp=sharing"",""เพชรบูรณ์!J393"")"),1523)</f>
        <v>1523</v>
      </c>
      <c r="K498" s="201">
        <f t="shared" ca="1" si="117"/>
        <v>45.476261570618092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IFERROR(__xludf.DUMMYFUNCTION("IMPORTRANGE(""https://docs.google.com/spreadsheets/d/11923uPwbBZFjjGgGUA6NLw09EwE0CqkOc4q9oUmW1yo/edit?usp=sharing"",""เพชรบูรณ์!J394"")"),115)</f>
        <v>115</v>
      </c>
      <c r="K499" s="201">
        <f t="shared" ca="1" si="117"/>
        <v>40.92526690391459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IFERROR(__xludf.DUMMYFUNCTION("IMPORTRANGE(""https://docs.google.com/spreadsheets/d/11923uPwbBZFjjGgGUA6NLw09EwE0CqkOc4q9oUmW1yo/edit?usp=sharing"",""เพชรบูรณ์!J395"")"),1461)</f>
        <v>1461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IFERROR(__xludf.DUMMYFUNCTION("IMPORTRANGE(""https://docs.google.com/spreadsheets/d/11923uPwbBZFjjGgGUA6NLw09EwE0CqkOc4q9oUmW1yo/edit?usp=sharing"",""เพชรบูรณ์!J396"")"),109)</f>
        <v>109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IFERROR(__xludf.DUMMYFUNCTION("IMPORTRANGE(""https://docs.google.com/spreadsheets/d/11923uPwbBZFjjGgGUA6NLw09EwE0CqkOc4q9oUmW1yo/edit?usp=sharing"",""เพชรบูรณ์!J397"")"),1380)</f>
        <v>1380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IFERROR(__xludf.DUMMYFUNCTION("IMPORTRANGE(""https://docs.google.com/spreadsheets/d/11923uPwbBZFjjGgGUA6NLw09EwE0CqkOc4q9oUmW1yo/edit?usp=sharing"",""เพชรบูรณ์!J398"")"),102)</f>
        <v>102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IFERROR(__xludf.DUMMYFUNCTION("IMPORTRANGE(""https://docs.google.com/spreadsheets/d/11923uPwbBZFjjGgGUA6NLw09EwE0CqkOc4q9oUmW1yo/edit?usp=sharing"",""เพชรบูรณ์!J403"")"),48)</f>
        <v>48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IFERROR(__xludf.DUMMYFUNCTION("IMPORTRANGE(""https://docs.google.com/spreadsheets/d/11923uPwbBZFjjGgGUA6NLw09EwE0CqkOc4q9oUmW1yo/edit?usp=sharing"",""เพชรบูรณ์!J404"")"),5)</f>
        <v>5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IFERROR(__xludf.DUMMYFUNCTION("IMPORTRANGE(""https://docs.google.com/spreadsheets/d/11923uPwbBZFjjGgGUA6NLw09EwE0CqkOc4q9oUmW1yo/edit?usp=sharing"",""เพชรบูรณ์!J405"")"),48)</f>
        <v>48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IFERROR(__xludf.DUMMYFUNCTION("IMPORTRANGE(""https://docs.google.com/spreadsheets/d/11923uPwbBZFjjGgGUA6NLw09EwE0CqkOc4q9oUmW1yo/edit?usp=sharing"",""เพชรบูรณ์!J406"")"),5)</f>
        <v>5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IFERROR(__xludf.DUMMYFUNCTION("IMPORTRANGE(""https://docs.google.com/spreadsheets/d/11923uPwbBZFjjGgGUA6NLw09EwE0CqkOc4q9oUmW1yo/edit?usp=sharing"",""เพชรบูรณ์!J420"")"),1090)</f>
        <v>1090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IFERROR(__xludf.DUMMYFUNCTION("IMPORTRANGE(""https://docs.google.com/spreadsheets/d/11923uPwbBZFjjGgGUA6NLw09EwE0CqkOc4q9oUmW1yo/edit?usp=sharing"",""เพชรบูรณ์!J421"")"),42)</f>
        <v>42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IFERROR(__xludf.DUMMYFUNCTION("IMPORTRANGE(""https://docs.google.com/spreadsheets/d/11923uPwbBZFjjGgGUA6NLw09EwE0CqkOc4q9oUmW1yo/edit?usp=sharing"",""เพชรบูรณ์!J422"")"),420.5)</f>
        <v>420.5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IFERROR(__xludf.DUMMYFUNCTION("IMPORTRANGE(""https://docs.google.com/spreadsheets/d/11923uPwbBZFjjGgGUA6NLw09EwE0CqkOc4q9oUmW1yo/edit?usp=sharing"",""เพชรบูรณ์!J423"")"),10)</f>
        <v>10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IFERROR(__xludf.DUMMYFUNCTION("IMPORTRANGE(""https://docs.google.com/spreadsheets/d/11923uPwbBZFjjGgGUA6NLw09EwE0CqkOc4q9oUmW1yo/edit?usp=sharing"",""เพชรบูรณ์!J424"")"),619.5)</f>
        <v>619.5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IFERROR(__xludf.DUMMYFUNCTION("IMPORTRANGE(""https://docs.google.com/spreadsheets/d/11923uPwbBZFjjGgGUA6NLw09EwE0CqkOc4q9oUmW1yo/edit?usp=sharing"",""เพชรบูรณ์!J425"")"),31)</f>
        <v>31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IFERROR(__xludf.DUMMYFUNCTION("IMPORTRANGE(""https://docs.google.com/spreadsheets/d/11923uPwbBZFjjGgGUA6NLw09EwE0CqkOc4q9oUmW1yo/edit?usp=sharing"",""เพชรบูรณ์!J426"")"),50)</f>
        <v>50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IFERROR(__xludf.DUMMYFUNCTION("IMPORTRANGE(""https://docs.google.com/spreadsheets/d/11923uPwbBZFjjGgGUA6NLw09EwE0CqkOc4q9oUmW1yo/edit?usp=sharing"",""เพชรบูรณ์!M428"")"),23121)</f>
        <v>23121</v>
      </c>
      <c r="O533" s="411">
        <f t="shared" ref="O533:O537" ca="1" si="118">+IF(L533&gt;0,N533*100/L533,0)</f>
        <v>67.329644729178796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IFERROR(__xludf.DUMMYFUNCTION("IMPORTRANGE(""https://docs.google.com/spreadsheets/d/11923uPwbBZFjjGgGUA6NLw09EwE0CqkOc4q9oUmW1yo/edit?usp=sharing"",""เพชรบูรณ์!M430"")"),23121)</f>
        <v>23121</v>
      </c>
      <c r="O535" s="168">
        <f t="shared" ca="1" si="118"/>
        <v>67.329644729178796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IFERROR(__xludf.DUMMYFUNCTION("IMPORTRANGE(""https://docs.google.com/spreadsheets/d/11923uPwbBZFjjGgGUA6NLw09EwE0CqkOc4q9oUmW1yo/edit?usp=sharing"",""เพชรบูรณ์!M432"")"),23121)</f>
        <v>23121</v>
      </c>
      <c r="O537" s="168">
        <f t="shared" ca="1" si="118"/>
        <v>67.329644729178796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IFERROR(__xludf.DUMMYFUNCTION("IMPORTRANGE(""https://docs.google.com/spreadsheets/d/11923uPwbBZFjjGgGUA6NLw09EwE0CqkOc4q9oUmW1yo/edit?usp=sharing"",""เพชรบูรณ์!M436"")"),5960)</f>
        <v>5960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IFERROR(__xludf.DUMMYFUNCTION("IMPORTRANGE(""https://docs.google.com/spreadsheets/d/11923uPwbBZFjjGgGUA6NLw09EwE0CqkOc4q9oUmW1yo/edit?usp=sharing"",""เพชรบูรณ์!J459"")"),8981)</f>
        <v>8981</v>
      </c>
      <c r="K564" s="371">
        <f ca="1">IF(I564&gt;0,J564*100/I564,0)</f>
        <v>233.27272727272728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IFERROR(__xludf.DUMMYFUNCTION("IMPORTRANGE(""https://docs.google.com/spreadsheets/d/11923uPwbBZFjjGgGUA6NLw09EwE0CqkOc4q9oUmW1yo/edit?usp=sharing"",""เพชรบูรณ์!M459"")"),127722.459999999)</f>
        <v>127722.459999999</v>
      </c>
      <c r="O564" s="372">
        <f t="shared" ref="O564:O568" ca="1" si="122">+IF(L564&gt;0,N564*100/L564,0)</f>
        <v>81.248384223917938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IFERROR(__xludf.DUMMYFUNCTION("IMPORTRANGE(""https://docs.google.com/spreadsheets/d/11923uPwbBZFjjGgGUA6NLw09EwE0CqkOc4q9oUmW1yo/edit?usp=sharing"",""เพชรบูรณ์!M461"")"),127722.459999999)</f>
        <v>127722.459999999</v>
      </c>
      <c r="O566" s="168">
        <f t="shared" ca="1" si="122"/>
        <v>81.248384223917938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IFERROR(__xludf.DUMMYFUNCTION("IMPORTRANGE(""https://docs.google.com/spreadsheets/d/11923uPwbBZFjjGgGUA6NLw09EwE0CqkOc4q9oUmW1yo/edit?usp=sharing"",""เพชรบูรณ์!M463"")"),127722.459999999)</f>
        <v>127722.459999999</v>
      </c>
      <c r="O568" s="168">
        <f t="shared" ca="1" si="122"/>
        <v>81.248384223917938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IFERROR(__xludf.DUMMYFUNCTION("IMPORTRANGE(""https://docs.google.com/spreadsheets/d/11923uPwbBZFjjGgGUA6NLw09EwE0CqkOc4q9oUmW1yo/edit?usp=sharing"",""เพชรบูรณ์!M466"")"),94914)</f>
        <v>94914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IFERROR(__xludf.DUMMYFUNCTION("IMPORTRANGE(""https://docs.google.com/spreadsheets/d/11923uPwbBZFjjGgGUA6NLw09EwE0CqkOc4q9oUmW1yo/edit?usp=sharing"",""เพชรบูรณ์!M467"")"),32808.46)</f>
        <v>32808.46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IFERROR(__xludf.DUMMYFUNCTION("IMPORTRANGE(""https://docs.google.com/spreadsheets/d/11923uPwbBZFjjGgGUA6NLw09EwE0CqkOc4q9oUmW1yo/edit?usp=sharing"",""เพชรบูรณ์!J468"")"),8981)</f>
        <v>8981</v>
      </c>
      <c r="K573" s="201">
        <f ca="1">IF(I573&gt;0,J573*100/I573,0)</f>
        <v>233.27272727272728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IFERROR(__xludf.DUMMYFUNCTION("IMPORTRANGE(""https://docs.google.com/spreadsheets/d/11923uPwbBZFjjGgGUA6NLw09EwE0CqkOc4q9oUmW1yo/edit?usp=sharing"",""เพชรบูรณ์!J471"")"),803)</f>
        <v>803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IFERROR(__xludf.DUMMYFUNCTION("IMPORTRANGE(""https://docs.google.com/spreadsheets/d/11923uPwbBZFjjGgGUA6NLw09EwE0CqkOc4q9oUmW1yo/edit?usp=sharing"",""เพชรบูรณ์!J472"")"),8015)</f>
        <v>8015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IFERROR(__xludf.DUMMYFUNCTION("IMPORTRANGE(""https://docs.google.com/spreadsheets/d/11923uPwbBZFjjGgGUA6NLw09EwE0CqkOc4q9oUmW1yo/edit?usp=sharing"",""เพชรบูรณ์!J473"")"),38)</f>
        <v>38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IFERROR(__xludf.DUMMYFUNCTION("IMPORTRANGE(""https://docs.google.com/spreadsheets/d/11923uPwbBZFjjGgGUA6NLw09EwE0CqkOc4q9oUmW1yo/edit?usp=sharing"",""เพชรบูรณ์!J474"")"),125)</f>
        <v>125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IFERROR(__xludf.DUMMYFUNCTION("IMPORTRANGE(""https://docs.google.com/spreadsheets/d/11923uPwbBZFjjGgGUA6NLw09EwE0CqkOc4q9oUmW1yo/edit?usp=sharing"",""เพชรบูรณ์!I475"")"),150)</f>
        <v>150</v>
      </c>
      <c r="J580" s="370">
        <f ca="1">IFERROR(__xludf.DUMMYFUNCTION("IMPORTRANGE(""https://docs.google.com/spreadsheets/d/11923uPwbBZFjjGgGUA6NLw09EwE0CqkOc4q9oUmW1yo/edit?usp=sharing"",""เพชรบูรณ์!J475"")"),37)</f>
        <v>37</v>
      </c>
      <c r="K580" s="371">
        <f ca="1">IF(I580&gt;0,J580*100/I580,0)</f>
        <v>24.666666666666668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IFERROR(__xludf.DUMMYFUNCTION("IMPORTRANGE(""https://docs.google.com/spreadsheets/d/11923uPwbBZFjjGgGUA6NLw09EwE0CqkOc4q9oUmW1yo/edit?usp=sharing"",""เพชรบูรณ์!M475"")"),218002)</f>
        <v>218002</v>
      </c>
      <c r="O580" s="372">
        <f t="shared" ref="O580:O584" ca="1" si="124">+IF(L580&gt;0,N580*100/L580,0)</f>
        <v>62.833837728779365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IFERROR(__xludf.DUMMYFUNCTION("IMPORTRANGE(""https://docs.google.com/spreadsheets/d/11923uPwbBZFjjGgGUA6NLw09EwE0CqkOc4q9oUmW1yo/edit?usp=sharing"",""เพชรบูรณ์!M477"")"),218002)</f>
        <v>218002</v>
      </c>
      <c r="O582" s="168">
        <f t="shared" ca="1" si="124"/>
        <v>62.833837728779365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IFERROR(__xludf.DUMMYFUNCTION("IMPORTRANGE(""https://docs.google.com/spreadsheets/d/11923uPwbBZFjjGgGUA6NLw09EwE0CqkOc4q9oUmW1yo/edit?usp=sharing"",""เพชรบูรณ์!M479"")"),218002)</f>
        <v>218002</v>
      </c>
      <c r="O584" s="168">
        <f t="shared" ca="1" si="124"/>
        <v>62.833837728779365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IFERROR(__xludf.DUMMYFUNCTION("IMPORTRANGE(""https://docs.google.com/spreadsheets/d/11923uPwbBZFjjGgGUA6NLw09EwE0CqkOc4q9oUmW1yo/edit?usp=sharing"",""เพชรบูรณ์!M482"")"),70026)</f>
        <v>70026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IFERROR(__xludf.DUMMYFUNCTION("IMPORTRANGE(""https://docs.google.com/spreadsheets/d/11923uPwbBZFjjGgGUA6NLw09EwE0CqkOc4q9oUmW1yo/edit?usp=sharing"",""เพชรบูรณ์!M483"")"),147976)</f>
        <v>147976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IFERROR(__xludf.DUMMYFUNCTION("IMPORTRANGE(""https://docs.google.com/spreadsheets/d/11923uPwbBZFjjGgGUA6NLw09EwE0CqkOc4q9oUmW1yo/edit?usp=sharing"",""เพชรบูรณ์!I484"")"),150)</f>
        <v>150</v>
      </c>
      <c r="J589" s="187">
        <f ca="1">IFERROR(__xludf.DUMMYFUNCTION("IMPORTRANGE(""https://docs.google.com/spreadsheets/d/11923uPwbBZFjjGgGUA6NLw09EwE0CqkOc4q9oUmW1yo/edit?usp=sharing"",""เพชรบูรณ์!J484"")"),234)</f>
        <v>234</v>
      </c>
      <c r="K589" s="163">
        <f t="shared" ref="K589:K596" ca="1" si="125">IF(I589&gt;0,J589*100/I589,0)</f>
        <v>156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IFERROR(__xludf.DUMMYFUNCTION("IMPORTRANGE(""https://docs.google.com/spreadsheets/d/11923uPwbBZFjjGgGUA6NLw09EwE0CqkOc4q9oUmW1yo/edit?usp=sharing"",""เพชรบูรณ์!J485"")"),136.43)</f>
        <v>136.43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IFERROR(__xludf.DUMMYFUNCTION("IMPORTRANGE(""https://docs.google.com/spreadsheets/d/11923uPwbBZFjjGgGUA6NLw09EwE0CqkOc4q9oUmW1yo/edit?usp=sharing"",""เพชรบูรณ์!I486"")"),150)</f>
        <v>150</v>
      </c>
      <c r="J591" s="187">
        <f ca="1">IFERROR(__xludf.DUMMYFUNCTION("IMPORTRANGE(""https://docs.google.com/spreadsheets/d/11923uPwbBZFjjGgGUA6NLw09EwE0CqkOc4q9oUmW1yo/edit?usp=sharing"",""เพชรบูรณ์!J486"")"),182)</f>
        <v>182</v>
      </c>
      <c r="K591" s="163">
        <f t="shared" ca="1" si="125"/>
        <v>121.33333333333333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IFERROR(__xludf.DUMMYFUNCTION("IMPORTRANGE(""https://docs.google.com/spreadsheets/d/11923uPwbBZFjjGgGUA6NLw09EwE0CqkOc4q9oUmW1yo/edit?usp=sharing"",""เพชรบูรณ์!J487"")"),105.34)</f>
        <v>105.34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IFERROR(__xludf.DUMMYFUNCTION("IMPORTRANGE(""https://docs.google.com/spreadsheets/d/11923uPwbBZFjjGgGUA6NLw09EwE0CqkOc4q9oUmW1yo/edit?usp=sharing"",""เพชรบูรณ์!I488"")"),150)</f>
        <v>150</v>
      </c>
      <c r="J593" s="187">
        <f ca="1">IFERROR(__xludf.DUMMYFUNCTION("IMPORTRANGE(""https://docs.google.com/spreadsheets/d/11923uPwbBZFjjGgGUA6NLw09EwE0CqkOc4q9oUmW1yo/edit?usp=sharing"",""เพชรบูรณ์!J488"")"),96)</f>
        <v>96</v>
      </c>
      <c r="K593" s="163">
        <f t="shared" ca="1" si="125"/>
        <v>64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IFERROR(__xludf.DUMMYFUNCTION("IMPORTRANGE(""https://docs.google.com/spreadsheets/d/11923uPwbBZFjjGgGUA6NLw09EwE0CqkOc4q9oUmW1yo/edit?usp=sharing"",""เพชรบูรณ์!J489"")"),47.3)</f>
        <v>47.3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IFERROR(__xludf.DUMMYFUNCTION("IMPORTRANGE(""https://docs.google.com/spreadsheets/d/11923uPwbBZFjjGgGUA6NLw09EwE0CqkOc4q9oUmW1yo/edit?usp=sharing"",""เพชรบูรณ์!I490"")"),150)</f>
        <v>150</v>
      </c>
      <c r="J595" s="187">
        <f ca="1">IFERROR(__xludf.DUMMYFUNCTION("IMPORTRANGE(""https://docs.google.com/spreadsheets/d/11923uPwbBZFjjGgGUA6NLw09EwE0CqkOc4q9oUmW1yo/edit?usp=sharing"",""เพชรบูรณ์!J490"")"),37)</f>
        <v>37</v>
      </c>
      <c r="K595" s="163">
        <f t="shared" ca="1" si="125"/>
        <v>24.666666666666668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IFERROR(__xludf.DUMMYFUNCTION("IMPORTRANGE(""https://docs.google.com/spreadsheets/d/11923uPwbBZFjjGgGUA6NLw09EwE0CqkOc4q9oUmW1yo/edit?usp=sharing"",""เพชรบูรณ์!J491"")"),22.07)</f>
        <v>22.07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8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IFERROR(__xludf.DUMMYFUNCTION("IMPORTRANGE(""https://docs.google.com/spreadsheets/d/11923uPwbBZFjjGgGUA6NLw09EwE0CqkOc4q9oUmW1yo/edit?usp=sharing"",""เพชรบูรณ์!I523"")"),19794077.95)</f>
        <v>19794077.949999999</v>
      </c>
      <c r="J628" s="341">
        <f ca="1">IFERROR(__xludf.DUMMYFUNCTION("IMPORTRANGE(""https://docs.google.com/spreadsheets/d/11923uPwbBZFjjGgGUA6NLw09EwE0CqkOc4q9oUmW1yo/edit?usp=sharing"",""เพชรบูรณ์!J523"")"),9159404.73)</f>
        <v>9159404.7300000004</v>
      </c>
      <c r="K628" s="342">
        <f t="shared" ref="K628:K635" ca="1" si="129">IF(I628&gt;0,J628*100/I628,0)</f>
        <v>46.27345993653622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IFERROR(__xludf.DUMMYFUNCTION("IMPORTRANGE(""https://docs.google.com/spreadsheets/d/11923uPwbBZFjjGgGUA6NLw09EwE0CqkOc4q9oUmW1yo/edit?usp=sharing"",""เพชรบูรณ์!J524"")"),284)</f>
        <v>284</v>
      </c>
      <c r="K629" s="342">
        <f t="shared" ca="1" si="129"/>
        <v>43.425076452599392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IFERROR(__xludf.DUMMYFUNCTION("IMPORTRANGE(""https://docs.google.com/spreadsheets/d/11923uPwbBZFjjGgGUA6NLw09EwE0CqkOc4q9oUmW1yo/edit?usp=sharing"",""เพชรบูรณ์!J525"")"),749762.72)</f>
        <v>749762.72</v>
      </c>
      <c r="K630" s="342">
        <f t="shared" ca="1" si="129"/>
        <v>2.6752422522871586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IFERROR(__xludf.DUMMYFUNCTION("IMPORTRANGE(""https://docs.google.com/spreadsheets/d/11923uPwbBZFjjGgGUA6NLw09EwE0CqkOc4q9oUmW1yo/edit?usp=sharing"",""เพชรบูรณ์!J526"")"),227)</f>
        <v>227</v>
      </c>
      <c r="K631" s="342">
        <f t="shared" ca="1" si="129"/>
        <v>22.060252672497569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IFERROR(__xludf.DUMMYFUNCTION("IMPORTRANGE(""https://docs.google.com/spreadsheets/d/11923uPwbBZFjjGgGUA6NLw09EwE0CqkOc4q9oUmW1yo/edit?usp=sharing"",""เพชรบูรณ์!J527"")"),391101.14)</f>
        <v>391101.14</v>
      </c>
      <c r="K632" s="342">
        <f t="shared" ca="1" si="129"/>
        <v>14.801441679681629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IFERROR(__xludf.DUMMYFUNCTION("IMPORTRANGE(""https://docs.google.com/spreadsheets/d/11923uPwbBZFjjGgGUA6NLw09EwE0CqkOc4q9oUmW1yo/edit?usp=sharing"",""เพชรบูรณ์!J528"")"),72)</f>
        <v>72</v>
      </c>
      <c r="K633" s="342">
        <f t="shared" ca="1" si="129"/>
        <v>54.13533834586466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IFERROR(__xludf.DUMMYFUNCTION("IMPORTRANGE(""https://docs.google.com/spreadsheets/d/11923uPwbBZFjjGgGUA6NLw09EwE0CqkOc4q9oUmW1yo/edit?usp=sharing"",""เพชรบูรณ์!J529"")"),7488000)</f>
        <v>7488000</v>
      </c>
      <c r="K634" s="342">
        <f t="shared" ca="1" si="129"/>
        <v>62.4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IFERROR(__xludf.DUMMYFUNCTION("IMPORTRANGE(""https://docs.google.com/spreadsheets/d/11923uPwbBZFjjGgGUA6NLw09EwE0CqkOc4q9oUmW1yo/edit?usp=sharing"",""เพชรบูรณ์!I530"")"),300)</f>
        <v>300</v>
      </c>
      <c r="J635" s="505">
        <f ca="1">IFERROR(__xludf.DUMMYFUNCTION("IMPORTRANGE(""https://docs.google.com/spreadsheets/d/11923uPwbBZFjjGgGUA6NLw09EwE0CqkOc4q9oUmW1yo/edit?usp=sharing"",""เพชรบูรณ์!J530"")"),218)</f>
        <v>218</v>
      </c>
      <c r="K635" s="487">
        <f t="shared" ca="1" si="129"/>
        <v>72.666666666666671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IFERROR(__xludf.DUMMYFUNCTION("IMPORTRANGE(""https://docs.google.com/spreadsheets/d/11923uPwbBZFjjGgGUA6NLw09EwE0CqkOc4q9oUmW1yo/edit?usp=sharing"",""เพชรบูรณ์!J541"")"),0)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IFERROR(__xludf.DUMMYFUNCTION("IMPORTRANGE(""https://docs.google.com/spreadsheets/d/11923uPwbBZFjjGgGUA6NLw09EwE0CqkOc4q9oUmW1yo/edit?usp=sharing"",""เพชรบูรณ์!J542"")"),0)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IFERROR(__xludf.DUMMYFUNCTION("IMPORTRANGE(""https://docs.google.com/spreadsheets/d/11923uPwbBZFjjGgGUA6NLw09EwE0CqkOc4q9oUmW1yo/edit?usp=sharing"",""เพชรบูรณ์!I543"")"),38)</f>
        <v>38</v>
      </c>
      <c r="J648" s="536">
        <f ca="1">IFERROR(__xludf.DUMMYFUNCTION("IMPORTRANGE(""https://docs.google.com/spreadsheets/d/11923uPwbBZFjjGgGUA6NLw09EwE0CqkOc4q9oUmW1yo/edit?usp=sharing"",""เพชรบูรณ์!J543"")"),0)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IFERROR(__xludf.DUMMYFUNCTION("IMPORTRANGE(""https://docs.google.com/spreadsheets/d/11923uPwbBZFjjGgGUA6NLw09EwE0CqkOc4q9oUmW1yo/edit?usp=sharing"",""เพชรบูรณ์!L543"")"),3040)</f>
        <v>3040</v>
      </c>
      <c r="M648" s="521"/>
      <c r="N648" s="538">
        <f ca="1">IFERROR(__xludf.DUMMYFUNCTION("IMPORTRANGE(""https://docs.google.com/spreadsheets/d/11923uPwbBZFjjGgGUA6NLw09EwE0CqkOc4q9oUmW1yo/edit?usp=sharing"",""เพชรบูรณ์!M543"")"),0)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IFERROR(__xludf.DUMMYFUNCTION("IMPORTRANGE(""https://docs.google.com/spreadsheets/d/11923uPwbBZFjjGgGUA6NLw09EwE0CqkOc4q9oUmW1yo/edit?usp=sharing"",""เพชรบูรณ์!I544"")"),4)</f>
        <v>4</v>
      </c>
      <c r="J649" s="536">
        <f ca="1">IFERROR(__xludf.DUMMYFUNCTION("IMPORTRANGE(""https://docs.google.com/spreadsheets/d/11923uPwbBZFjjGgGUA6NLw09EwE0CqkOc4q9oUmW1yo/edit?usp=sharing"",""เพชรบูรณ์!J544"")"),0)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IFERROR(__xludf.DUMMYFUNCTION("IMPORTRANGE(""https://docs.google.com/spreadsheets/d/11923uPwbBZFjjGgGUA6NLw09EwE0CqkOc4q9oUmW1yo/edit?usp=sharing"",""เพชรบูรณ์!L544"")"),480)</f>
        <v>480</v>
      </c>
      <c r="M649" s="521"/>
      <c r="N649" s="538">
        <f ca="1">IFERROR(__xludf.DUMMYFUNCTION("IMPORTRANGE(""https://docs.google.com/spreadsheets/d/11923uPwbBZFjjGgGUA6NLw09EwE0CqkOc4q9oUmW1yo/edit?usp=sharing"",""เพชรบูรณ์!M544"")"),0)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IFERROR(__xludf.DUMMYFUNCTION("IMPORTRANGE(""https://docs.google.com/spreadsheets/d/11923uPwbBZFjjGgGUA6NLw09EwE0CqkOc4q9oUmW1yo/edit?usp=sharing"",""เพชรบูรณ์!I545"")"),0)</f>
        <v>0</v>
      </c>
      <c r="J650" s="536">
        <f ca="1">IFERROR(__xludf.DUMMYFUNCTION("IMPORTRANGE(""https://docs.google.com/spreadsheets/d/11923uPwbBZFjjGgGUA6NLw09EwE0CqkOc4q9oUmW1yo/edit?usp=sharing"",""เพชรบูรณ์!J545"")"),0)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IFERROR(__xludf.DUMMYFUNCTION("IMPORTRANGE(""https://docs.google.com/spreadsheets/d/11923uPwbBZFjjGgGUA6NLw09EwE0CqkOc4q9oUmW1yo/edit?usp=sharing"",""เพชรบูรณ์!L545"")"),0)</f>
        <v>0</v>
      </c>
      <c r="M650" s="521"/>
      <c r="N650" s="538">
        <f ca="1">IFERROR(__xludf.DUMMYFUNCTION("IMPORTRANGE(""https://docs.google.com/spreadsheets/d/11923uPwbBZFjjGgGUA6NLw09EwE0CqkOc4q9oUmW1yo/edit?usp=sharing"",""เพชรบูรณ์!M545"")"),0)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IFERROR(__xludf.DUMMYFUNCTION("IMPORTRANGE(""https://docs.google.com/spreadsheets/d/11923uPwbBZFjjGgGUA6NLw09EwE0CqkOc4q9oUmW1yo/edit?usp=sharing"",""เพชรบูรณ์!I546"")"),0)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IFERROR(__xludf.DUMMYFUNCTION("IMPORTRANGE(""https://docs.google.com/spreadsheets/d/11923uPwbBZFjjGgGUA6NLw09EwE0CqkOc4q9oUmW1yo/edit?usp=sharing"",""เพชรบูรณ์!L546"")"),0)</f>
        <v>0</v>
      </c>
      <c r="M651" s="521"/>
      <c r="N651" s="538">
        <f ca="1">IFERROR(__xludf.DUMMYFUNCTION("IMPORTRANGE(""https://docs.google.com/spreadsheets/d/11923uPwbBZFjjGgGUA6NLw09EwE0CqkOc4q9oUmW1yo/edit?usp=sharing"",""เพชรบูรณ์!M546"")"),0)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IFERROR(__xludf.DUMMYFUNCTION("IMPORTRANGE(""https://docs.google.com/spreadsheets/d/11923uPwbBZFjjGgGUA6NLw09EwE0CqkOc4q9oUmW1yo/edit?usp=sharing"",""เพชรบูรณ์!J547"")"),0)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IFERROR(__xludf.DUMMYFUNCTION("IMPORTRANGE(""https://docs.google.com/spreadsheets/d/11923uPwbBZFjjGgGUA6NLw09EwE0CqkOc4q9oUmW1yo/edit?usp=sharing"",""เพชรบูรณ์!J548"")"),0)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IFERROR(__xludf.DUMMYFUNCTION("IMPORTRANGE(""https://docs.google.com/spreadsheets/d/11923uPwbBZFjjGgGUA6NLw09EwE0CqkOc4q9oUmW1yo/edit?usp=sharing"",""เพชรบูรณ์!J550"")"),0)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IFERROR(__xludf.DUMMYFUNCTION("IMPORTRANGE(""https://docs.google.com/spreadsheets/d/11923uPwbBZFjjGgGUA6NLw09EwE0CqkOc4q9oUmW1yo/edit?usp=sharing"",""เพชรบูรณ์!J551"")"),0)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IFERROR(__xludf.DUMMYFUNCTION("IMPORTRANGE(""https://docs.google.com/spreadsheets/d/11923uPwbBZFjjGgGUA6NLw09EwE0CqkOc4q9oUmW1yo/edit?usp=sharing"",""เพชรบูรณ์!J552"")"),0)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IFERROR(__xludf.DUMMYFUNCTION("IMPORTRANGE(""https://docs.google.com/spreadsheets/d/11923uPwbBZFjjGgGUA6NLw09EwE0CqkOc4q9oUmW1yo/edit?usp=sharing"",""เพชรบูรณ์!J553"")"),0)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IFERROR(__xludf.DUMMYFUNCTION("IMPORTRANGE(""https://docs.google.com/spreadsheets/d/11923uPwbBZFjjGgGUA6NLw09EwE0CqkOc4q9oUmW1yo/edit?usp=sharing"",""เพชรบูรณ์!J554"")"),0)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IFERROR(__xludf.DUMMYFUNCTION("IMPORTRANGE(""https://docs.google.com/spreadsheets/d/11923uPwbBZFjjGgGUA6NLw09EwE0CqkOc4q9oUmW1yo/edit?usp=sharing"",""เพชรบูรณ์!J555"")"),0)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IFERROR(__xludf.DUMMYFUNCTION("IMPORTRANGE(""https://docs.google.com/spreadsheets/d/11923uPwbBZFjjGgGUA6NLw09EwE0CqkOc4q9oUmW1yo/edit?usp=sharing"",""เพชรบูรณ์!J556"")"),0)</f>
        <v>0</v>
      </c>
      <c r="K661" s="537"/>
      <c r="L661" s="522">
        <f ca="1">IFERROR(__xludf.DUMMYFUNCTION("IMPORTRANGE(""https://docs.google.com/spreadsheets/d/11923uPwbBZFjjGgGUA6NLw09EwE0CqkOc4q9oUmW1yo/edit?usp=sharing"",""เพชรบูรณ์!L556"")"),0)</f>
        <v>0</v>
      </c>
      <c r="M661" s="521"/>
      <c r="N661" s="538">
        <f ca="1">IFERROR(__xludf.DUMMYFUNCTION("IMPORTRANGE(""https://docs.google.com/spreadsheets/d/11923uPwbBZFjjGgGUA6NLw09EwE0CqkOc4q9oUmW1yo/edit?usp=sharing"",""เพชรบูรณ์!M556"")"),0)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IFERROR(__xludf.DUMMYFUNCTION("IMPORTRANGE(""https://docs.google.com/spreadsheets/d/11923uPwbBZFjjGgGUA6NLw09EwE0CqkOc4q9oUmW1yo/edit?usp=sharing"",""เพชรบูรณ์!J557"")"),0)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IFERROR(__xludf.DUMMYFUNCTION("IMPORTRANGE(""https://docs.google.com/spreadsheets/d/11923uPwbBZFjjGgGUA6NLw09EwE0CqkOc4q9oUmW1yo/edit?usp=sharing"",""เพชรบูรณ์!I558"")"),0)</f>
        <v>0</v>
      </c>
      <c r="J663" s="536">
        <f ca="1">IFERROR(__xludf.DUMMYFUNCTION("IMPORTRANGE(""https://docs.google.com/spreadsheets/d/11923uPwbBZFjjGgGUA6NLw09EwE0CqkOc4q9oUmW1yo/edit?usp=sharing"",""เพชรบูรณ์!J558"")"),0)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IFERROR(__xludf.DUMMYFUNCTION("IMPORTRANGE(""https://docs.google.com/spreadsheets/d/11923uPwbBZFjjGgGUA6NLw09EwE0CqkOc4q9oUmW1yo/edit?usp=sharing"",""เพชรบูรณ์!I560"")"),3)</f>
        <v>3</v>
      </c>
      <c r="J665" s="536">
        <f ca="1">IFERROR(__xludf.DUMMYFUNCTION("IMPORTRANGE(""https://docs.google.com/spreadsheets/d/11923uPwbBZFjjGgGUA6NLw09EwE0CqkOc4q9oUmW1yo/edit?usp=sharing"",""เพชรบูรณ์!J560"")"),0)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IFERROR(__xludf.DUMMYFUNCTION("IMPORTRANGE(""https://docs.google.com/spreadsheets/d/11923uPwbBZFjjGgGUA6NLw09EwE0CqkOc4q9oUmW1yo/edit?usp=sharing"",""เพชรบูรณ์!L560"")"),360)</f>
        <v>360</v>
      </c>
      <c r="M665" s="521"/>
      <c r="N665" s="538">
        <f ca="1">IFERROR(__xludf.DUMMYFUNCTION("IMPORTRANGE(""https://docs.google.com/spreadsheets/d/11923uPwbBZFjjGgGUA6NLw09EwE0CqkOc4q9oUmW1yo/edit?usp=sharing"",""เพชรบูรณ์!M560"")"),0)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IFERROR(__xludf.DUMMYFUNCTION("IMPORTRANGE(""https://docs.google.com/spreadsheets/d/11923uPwbBZFjjGgGUA6NLw09EwE0CqkOc4q9oUmW1yo/edit?usp=sharing"",""เพชรบูรณ์!J561"")"),0)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IFERROR(__xludf.DUMMYFUNCTION("IMPORTRANGE(""https://docs.google.com/spreadsheets/d/11923uPwbBZFjjGgGUA6NLw09EwE0CqkOc4q9oUmW1yo/edit?usp=sharing"",""เพชรบูรณ์!J562"")"),0)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IFERROR(__xludf.DUMMYFUNCTION("IMPORTRANGE(""https://docs.google.com/spreadsheets/d/11923uPwbBZFjjGgGUA6NLw09EwE0CqkOc4q9oUmW1yo/edit?usp=sharing"",""เพชรบูรณ์!I563"")"),0)</f>
        <v>0</v>
      </c>
      <c r="J668" s="536">
        <f ca="1">IFERROR(__xludf.DUMMYFUNCTION("IMPORTRANGE(""https://docs.google.com/spreadsheets/d/11923uPwbBZFjjGgGUA6NLw09EwE0CqkOc4q9oUmW1yo/edit?usp=sharing"",""เพชรบูรณ์!J563"")"),0)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IFERROR(__xludf.DUMMYFUNCTION("IMPORTRANGE(""https://docs.google.com/spreadsheets/d/11923uPwbBZFjjGgGUA6NLw09EwE0CqkOc4q9oUmW1yo/edit?usp=sharing"",""เพชรบูรณ์!L563"")"),0)</f>
        <v>0</v>
      </c>
      <c r="M668" s="521"/>
      <c r="N668" s="538">
        <f ca="1">IFERROR(__xludf.DUMMYFUNCTION("IMPORTRANGE(""https://docs.google.com/spreadsheets/d/11923uPwbBZFjjGgGUA6NLw09EwE0CqkOc4q9oUmW1yo/edit?usp=sharing"",""เพชรบูรณ์!M563"")"),0)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IFERROR(__xludf.DUMMYFUNCTION("IMPORTRANGE(""https://docs.google.com/spreadsheets/d/11923uPwbBZFjjGgGUA6NLw09EwE0CqkOc4q9oUmW1yo/edit?usp=sharing"",""เพชรบูรณ์!J564"")"),0)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IFERROR(__xludf.DUMMYFUNCTION("IMPORTRANGE(""https://docs.google.com/spreadsheets/d/11923uPwbBZFjjGgGUA6NLw09EwE0CqkOc4q9oUmW1yo/edit?usp=sharing"",""เพชรบูรณ์!J565"")"),0)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IFERROR(__xludf.DUMMYFUNCTION("IMPORTRANGE(""https://docs.google.com/spreadsheets/d/11923uPwbBZFjjGgGUA6NLw09EwE0CqkOc4q9oUmW1yo/edit?usp=sharing"",""เพชรบูรณ์!I566"")"),0)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IFERROR(__xludf.DUMMYFUNCTION("IMPORTRANGE(""https://docs.google.com/spreadsheets/d/11923uPwbBZFjjGgGUA6NLw09EwE0CqkOc4q9oUmW1yo/edit?usp=sharing"",""เพชรบูรณ์!L566"")"),0)</f>
        <v>0</v>
      </c>
      <c r="M671" s="521"/>
      <c r="N671" s="538">
        <f ca="1">IFERROR(__xludf.DUMMYFUNCTION("IMPORTRANGE(""https://docs.google.com/spreadsheets/d/11923uPwbBZFjjGgGUA6NLw09EwE0CqkOc4q9oUmW1yo/edit?usp=sharing"",""เพชรบูรณ์!M566"")"),0)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IFERROR(__xludf.DUMMYFUNCTION("IMPORTRANGE(""https://docs.google.com/spreadsheets/d/11923uPwbBZFjjGgGUA6NLw09EwE0CqkOc4q9oUmW1yo/edit?usp=sharing"",""เพชรบูรณ์!J567"")"),0)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IFERROR(__xludf.DUMMYFUNCTION("IMPORTRANGE(""https://docs.google.com/spreadsheets/d/11923uPwbBZFjjGgGUA6NLw09EwE0CqkOc4q9oUmW1yo/edit?usp=sharing"",""เพชรบูรณ์!J568"")"),0)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IFERROR(__xludf.DUMMYFUNCTION("IMPORTRANGE(""https://docs.google.com/spreadsheets/d/11923uPwbBZFjjGgGUA6NLw09EwE0CqkOc4q9oUmW1yo/edit?usp=sharing"",""เพชรบูรณ์!J569"")"),0)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IFERROR(__xludf.DUMMYFUNCTION("IMPORTRANGE(""https://docs.google.com/spreadsheets/d/11923uPwbBZFjjGgGUA6NLw09EwE0CqkOc4q9oUmW1yo/edit?usp=sharing"",""เพชรบูรณ์!J570"")"),0)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IFERROR(__xludf.DUMMYFUNCTION("IMPORTRANGE(""https://docs.google.com/spreadsheets/d/11923uPwbBZFjjGgGUA6NLw09EwE0CqkOc4q9oUmW1yo/edit?usp=sharing"",""เพชรบูรณ์!J571"")"),0)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IFERROR(__xludf.DUMMYFUNCTION("IMPORTRANGE(""https://docs.google.com/spreadsheets/d/11923uPwbBZFjjGgGUA6NLw09EwE0CqkOc4q9oUmW1yo/edit?usp=sharing"",""เพชรบูรณ์!J572"")"),0)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77.81640625" customWidth="1"/>
    <col min="8" max="8" width="10.81640625" customWidth="1"/>
    <col min="9" max="10" width="13.90625" bestFit="1" customWidth="1"/>
    <col min="11" max="11" width="10.72656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280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15031639.24</v>
      </c>
      <c r="M8" s="23">
        <f t="shared" ca="1" si="0"/>
        <v>13262779.24</v>
      </c>
      <c r="N8" s="23">
        <f t="shared" ca="1" si="0"/>
        <v>13312193.309999999</v>
      </c>
      <c r="O8" s="22">
        <f t="shared" ref="O8:O16" ca="1" si="1">IF(L8&gt;0,N8*100/L8,0)</f>
        <v>88.561154891048318</v>
      </c>
      <c r="P8" s="22">
        <f t="shared" ref="P8:P16" ca="1" si="2">IF(M8&gt;0,N8*100/M8,0)</f>
        <v>100.3725770376315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15031639.24</v>
      </c>
      <c r="M10" s="30">
        <f t="shared" ca="1" si="4"/>
        <v>13262779.24</v>
      </c>
      <c r="N10" s="30">
        <f t="shared" ca="1" si="4"/>
        <v>13312193.309999999</v>
      </c>
      <c r="O10" s="29">
        <f t="shared" ca="1" si="1"/>
        <v>88.561154891048318</v>
      </c>
      <c r="P10" s="29">
        <f t="shared" ca="1" si="2"/>
        <v>100.3725770376315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4665965</v>
      </c>
      <c r="M12" s="39">
        <f t="shared" ca="1" si="6"/>
        <v>2897105</v>
      </c>
      <c r="N12" s="39">
        <f t="shared" ca="1" si="6"/>
        <v>3199817.45</v>
      </c>
      <c r="O12" s="39">
        <f t="shared" ca="1" si="1"/>
        <v>68.577827951988496</v>
      </c>
      <c r="P12" s="39">
        <f t="shared" ca="1" si="2"/>
        <v>110.44879112079127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2794865</v>
      </c>
      <c r="M14" s="39">
        <f t="shared" si="8"/>
        <v>0</v>
      </c>
      <c r="N14" s="39">
        <f t="shared" ca="1" si="8"/>
        <v>901951.45</v>
      </c>
      <c r="O14" s="39">
        <f t="shared" ca="1" si="1"/>
        <v>32.271735844128429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10365674.24</v>
      </c>
      <c r="M16" s="39">
        <f t="shared" ca="1" si="10"/>
        <v>10365674.24</v>
      </c>
      <c r="N16" s="39">
        <f t="shared" ca="1" si="10"/>
        <v>10112375.859999999</v>
      </c>
      <c r="O16" s="50">
        <f t="shared" ca="1" si="1"/>
        <v>97.556373332450008</v>
      </c>
      <c r="P16" s="50">
        <f t="shared" ca="1" si="2"/>
        <v>97.556373332450008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13166179.24</v>
      </c>
      <c r="M18" s="23">
        <f t="shared" ca="1" si="11"/>
        <v>13262779.24</v>
      </c>
      <c r="N18" s="23">
        <f t="shared" ca="1" si="11"/>
        <v>12410241.859999999</v>
      </c>
      <c r="O18" s="22">
        <f t="shared" ref="O18:O20" ca="1" si="12">IF(L18&gt;0,N18*100/L18,0)</f>
        <v>94.258490893824415</v>
      </c>
      <c r="P18" s="22">
        <f t="shared" ref="P18:P26" ca="1" si="13">IF(M18&gt;0,N18*100/M18,0)</f>
        <v>93.571955284991986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13166179.24</v>
      </c>
      <c r="M20" s="30">
        <f t="shared" ca="1" si="15"/>
        <v>13262779.24</v>
      </c>
      <c r="N20" s="30">
        <f t="shared" ca="1" si="15"/>
        <v>12410241.859999999</v>
      </c>
      <c r="O20" s="29">
        <f t="shared" ca="1" si="12"/>
        <v>94.258490893824415</v>
      </c>
      <c r="P20" s="29">
        <f t="shared" ca="1" si="13"/>
        <v>93.571955284991986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2800505</v>
      </c>
      <c r="M22" s="42">
        <f t="shared" ca="1" si="18"/>
        <v>2897105</v>
      </c>
      <c r="N22" s="39">
        <f t="shared" ca="1" si="18"/>
        <v>2297866</v>
      </c>
      <c r="O22" s="39">
        <f t="shared" ca="1" si="17"/>
        <v>82.051844220953001</v>
      </c>
      <c r="P22" s="39">
        <f t="shared" ca="1" si="13"/>
        <v>79.315937806879631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929405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10365674.24</v>
      </c>
      <c r="M26" s="50">
        <f t="shared" ca="1" si="22"/>
        <v>10365674.24</v>
      </c>
      <c r="N26" s="50">
        <f t="shared" ca="1" si="22"/>
        <v>10112375.859999999</v>
      </c>
      <c r="O26" s="50">
        <f t="shared" ca="1" si="17"/>
        <v>97.556373332450008</v>
      </c>
      <c r="P26" s="50">
        <f t="shared" ca="1" si="13"/>
        <v>97.556373332450008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1865460</v>
      </c>
      <c r="M28" s="23">
        <f t="shared" si="23"/>
        <v>0</v>
      </c>
      <c r="N28" s="23">
        <f t="shared" ca="1" si="23"/>
        <v>901951.45</v>
      </c>
      <c r="O28" s="22">
        <f t="shared" ref="O28:O30" ca="1" si="24">IF(L28&gt;0,N28*100/L28,0)</f>
        <v>48.350082553364857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1865460</v>
      </c>
      <c r="M30" s="30">
        <f t="shared" si="27"/>
        <v>0</v>
      </c>
      <c r="N30" s="30">
        <f t="shared" ca="1" si="27"/>
        <v>901951.45</v>
      </c>
      <c r="O30" s="29">
        <f t="shared" ca="1" si="24"/>
        <v>48.350082553364857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1865460</v>
      </c>
      <c r="M32" s="39">
        <f t="shared" si="30"/>
        <v>0</v>
      </c>
      <c r="N32" s="39">
        <f t="shared" ca="1" si="30"/>
        <v>901951.45</v>
      </c>
      <c r="O32" s="39">
        <f t="shared" ca="1" si="29"/>
        <v>48.350082553364857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1865460</v>
      </c>
      <c r="M34" s="39">
        <f t="shared" si="32"/>
        <v>0</v>
      </c>
      <c r="N34" s="39">
        <f t="shared" ca="1" si="32"/>
        <v>901951.45</v>
      </c>
      <c r="O34" s="39">
        <f t="shared" ca="1" si="29"/>
        <v>48.350082553364857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13166179.24</v>
      </c>
      <c r="M37" s="55">
        <f t="shared" ca="1" si="33"/>
        <v>13262779.24</v>
      </c>
      <c r="N37" s="55">
        <f t="shared" ca="1" si="33"/>
        <v>12410241.860000001</v>
      </c>
      <c r="O37" s="56">
        <f t="shared" ca="1" si="29"/>
        <v>94.25849089382443</v>
      </c>
      <c r="P37" s="56">
        <f t="shared" ca="1" si="25"/>
        <v>93.571955284992001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7765700</v>
      </c>
      <c r="M41" s="79">
        <f t="shared" ca="1" si="34"/>
        <v>7765700</v>
      </c>
      <c r="N41" s="79">
        <f t="shared" ca="1" si="34"/>
        <v>7374717.4900000002</v>
      </c>
      <c r="O41" s="78">
        <f t="shared" ref="O41:O43" ca="1" si="35">IF(L41&gt;0,N41*100/L41,0)</f>
        <v>94.965263788196808</v>
      </c>
      <c r="P41" s="78">
        <f t="shared" ref="P41:P43" ca="1" si="36">IF(M41&gt;0,N41*100/M41,0)</f>
        <v>94.965263788196808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7765700</v>
      </c>
      <c r="M43" s="79">
        <f t="shared" ca="1" si="38"/>
        <v>7765700</v>
      </c>
      <c r="N43" s="79">
        <f t="shared" ca="1" si="38"/>
        <v>7374717.4900000002</v>
      </c>
      <c r="O43" s="78">
        <f t="shared" ca="1" si="35"/>
        <v>94.965263788196808</v>
      </c>
      <c r="P43" s="78">
        <f t="shared" ca="1" si="36"/>
        <v>94.965263788196808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IFERROR(__xludf.DUMMYFUNCTION("IMPORTRANGE(""https://docs.google.com/spreadsheets/d/1Yj_ptqi66GCucihVvJfMjLAmec39IyEx_6qawtMGysU/edit?usp=sharing"",""สบก!Q30"")"),610700)</f>
        <v>610700</v>
      </c>
      <c r="N45" s="50">
        <f ca="1">IFERROR(__xludf.DUMMYFUNCTION("IMPORTRANGE(""https://docs.google.com/spreadsheets/d/1Yj_ptqi66GCucihVvJfMjLAmec39IyEx_6qawtMGysU/edit?usp=sharing"",""สบก!R30"")"),473015.87)</f>
        <v>473015.87</v>
      </c>
      <c r="O45" s="39">
        <f ca="1">IF(L45&gt;0,N45*100/L45,0)</f>
        <v>77.454702800065505</v>
      </c>
      <c r="P45" s="39">
        <f ca="1">IF(M45&gt;0,N45*100/M45,0)</f>
        <v>77.454702800065505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IFERROR(__xludf.DUMMYFUNCTION("IMPORTRANGE(""https://docs.google.com/spreadsheets/d/1Yj_ptqi66GCucihVvJfMjLAmec39IyEx_6qawtMGysU/edit?usp=sharing"",""สบก!O30"")"),7155000)</f>
        <v>7155000</v>
      </c>
      <c r="M49" s="50">
        <f ca="1">L49</f>
        <v>7155000</v>
      </c>
      <c r="N49" s="50">
        <f ca="1">IFERROR(__xludf.DUMMYFUNCTION("IMPORTRANGE(""https://docs.google.com/spreadsheets/d/1Yj_ptqi66GCucihVvJfMjLAmec39IyEx_6qawtMGysU/edit?usp=sharing"",""สบก!S30"")"),6901701.62)</f>
        <v>6901701.6200000001</v>
      </c>
      <c r="O49" s="50">
        <f ca="1">IF(L49&gt;0,N49*100/L49,0)</f>
        <v>96.459840950384347</v>
      </c>
      <c r="P49" s="52">
        <f ca="1">IF(M49&gt;0,N49*100/M49,0)</f>
        <v>96.459840950384347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637200</v>
      </c>
      <c r="N53" s="121">
        <f t="shared" ca="1" si="39"/>
        <v>498300</v>
      </c>
      <c r="O53" s="120">
        <f t="shared" ref="O53:O55" ca="1" si="40">IF(L53&gt;0,N53*100/L53,0)</f>
        <v>78.201506591337093</v>
      </c>
      <c r="P53" s="120">
        <f t="shared" ref="P53:P55" ca="1" si="41">IF(M53&gt;0,N53*100/M53,0)</f>
        <v>78.201506591337093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637200</v>
      </c>
      <c r="N55" s="121">
        <f t="shared" ca="1" si="43"/>
        <v>498300</v>
      </c>
      <c r="O55" s="120">
        <f t="shared" ca="1" si="40"/>
        <v>78.201506591337093</v>
      </c>
      <c r="P55" s="120">
        <f t="shared" ca="1" si="41"/>
        <v>78.201506591337093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IFERROR(__xludf.DUMMYFUNCTION("IMPORTRANGE(""https://docs.google.com/spreadsheets/d/1Yj_ptqi66GCucihVvJfMjLAmec39IyEx_6qawtMGysU/edit?usp=sharing"",""สบก!Z30"")"),637200)</f>
        <v>637200</v>
      </c>
      <c r="N57" s="50">
        <f ca="1">IFERROR(__xludf.DUMMYFUNCTION("IMPORTRANGE(""https://docs.google.com/spreadsheets/d/1Yj_ptqi66GCucihVvJfMjLAmec39IyEx_6qawtMGysU/edit?usp=sharing"",""สบก!AA30"")"),498300)</f>
        <v>498300</v>
      </c>
      <c r="O57" s="39">
        <f ca="1">IF(L57&gt;0,N57*100/L57,0)</f>
        <v>78.201506591337093</v>
      </c>
      <c r="P57" s="39">
        <f ca="1">IF(M57&gt;0,N57*100/M57,0)</f>
        <v>78.201506591337093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3015874.24</v>
      </c>
      <c r="M66" s="152">
        <f t="shared" ca="1" si="45"/>
        <v>3015874.24</v>
      </c>
      <c r="N66" s="152">
        <f t="shared" ca="1" si="45"/>
        <v>3015874.24</v>
      </c>
      <c r="O66" s="151">
        <f t="shared" ref="O66:O68" ca="1" si="46">IF(L66&gt;0,N66*100/L66,0)</f>
        <v>99.999999999999986</v>
      </c>
      <c r="P66" s="151">
        <f t="shared" ref="P66:P68" ca="1" si="47">IF(M66&gt;0,N66*100/M66,0)</f>
        <v>99.999999999999986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3015874.24</v>
      </c>
      <c r="M68" s="88">
        <f t="shared" ca="1" si="49"/>
        <v>3015874.24</v>
      </c>
      <c r="N68" s="88">
        <f t="shared" ca="1" si="49"/>
        <v>3015874.24</v>
      </c>
      <c r="O68" s="156">
        <f t="shared" ca="1" si="46"/>
        <v>99.999999999999986</v>
      </c>
      <c r="P68" s="156">
        <f t="shared" ca="1" si="47"/>
        <v>99.999999999999986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IFERROR(__xludf.DUMMYFUNCTION("IMPORTRANGE(""https://docs.google.com/spreadsheets/d/1Yj_ptqi66GCucihVvJfMjLAmec39IyEx_6qawtMGysU/edit?usp=sharing"",""สบก!AG30"")"),3015874.24)</f>
        <v>3015874.24</v>
      </c>
      <c r="M74" s="50">
        <f ca="1">L74</f>
        <v>3015874.24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99.999999999999986</v>
      </c>
      <c r="P74" s="50">
        <f ca="1">IF(M74&gt;0,N74*100/M74,0)</f>
        <v>99.999999999999986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298471</v>
      </c>
      <c r="O94" s="151">
        <f t="shared" ref="O94:O96" ca="1" si="53">IF(L94&gt;0,N94*100/L94,0)</f>
        <v>93.576310509154752</v>
      </c>
      <c r="P94" s="151">
        <f t="shared" ref="P94:P96" ca="1" si="54">IF(M94&gt;0,N94*100/M94,0)</f>
        <v>93.576310509154752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298471</v>
      </c>
      <c r="O96" s="156">
        <f t="shared" ca="1" si="53"/>
        <v>93.576310509154752</v>
      </c>
      <c r="P96" s="156">
        <f t="shared" ca="1" si="54"/>
        <v>93.576310509154752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IFERROR(__xludf.DUMMYFUNCTION("IMPORTRANGE(""https://docs.google.com/spreadsheets/d/1Yj_ptqi66GCucihVvJfMjLAmec39IyEx_6qawtMGysU/edit?usp=sharing"",""สบก!AR30"")"),134160)</f>
        <v>134160</v>
      </c>
      <c r="N98" s="168">
        <f ca="1">IFERROR(__xludf.DUMMYFUNCTION("IMPORTRANGE(""https://docs.google.com/spreadsheets/d/1Yj_ptqi66GCucihVvJfMjLAmec39IyEx_6qawtMGysU/edit?usp=sharing"",""สบก!AS30"")"),113671)</f>
        <v>113671</v>
      </c>
      <c r="O98" s="168">
        <f ca="1">IF(L98&gt;0,N98*100/L98,0)</f>
        <v>84.727936791890286</v>
      </c>
      <c r="P98" s="168">
        <f ca="1">IF(M98&gt;0,N98*100/M98,0)</f>
        <v>84.727936791890286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74120</v>
      </c>
      <c r="O118" s="151">
        <f t="shared" ref="O118:O120" ca="1" si="59">IF(L118&gt;0,N118*100/L118,0)</f>
        <v>89.907811741872877</v>
      </c>
      <c r="P118" s="151">
        <f t="shared" ref="P118:P120" ca="1" si="60">IF(M118&gt;0,N118*100/M118,0)</f>
        <v>89.907811741872877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74120</v>
      </c>
      <c r="O120" s="156">
        <f t="shared" ca="1" si="59"/>
        <v>89.907811741872877</v>
      </c>
      <c r="P120" s="156">
        <f t="shared" ca="1" si="60"/>
        <v>89.907811741872877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IFERROR(__xludf.DUMMYFUNCTION("IMPORTRANGE(""https://docs.google.com/spreadsheets/d/1Yj_ptqi66GCucihVvJfMjLAmec39IyEx_6qawtMGysU/edit?usp=sharing"",""สบก!BA30"")"),82440)</f>
        <v>82440</v>
      </c>
      <c r="N122" s="168">
        <f ca="1">IFERROR(__xludf.DUMMYFUNCTION("IMPORTRANGE(""https://docs.google.com/spreadsheets/d/1Yj_ptqi66GCucihVvJfMjLAmec39IyEx_6qawtMGysU/edit?usp=sharing"",""สบก!BB30"")"),74120)</f>
        <v>74120</v>
      </c>
      <c r="O122" s="168">
        <f ca="1">IF(L122&gt;0,N122*100/L122,0)</f>
        <v>89.907811741872877</v>
      </c>
      <c r="P122" s="168">
        <f ca="1">IF(M122&gt;0,N122*100/M122,0)</f>
        <v>89.907811741872877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123100</v>
      </c>
      <c r="N140" s="152">
        <f t="shared" ca="1" si="64"/>
        <v>100200</v>
      </c>
      <c r="O140" s="151">
        <f t="shared" ref="O140:O142" ca="1" si="65">IF(L140&gt;0,N140*100/L140,0)</f>
        <v>145.21739130434781</v>
      </c>
      <c r="P140" s="151">
        <f t="shared" ref="P140:P142" ca="1" si="66">IF(M140&gt;0,N140*100/M140,0)</f>
        <v>81.397238017871643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123100</v>
      </c>
      <c r="N142" s="88">
        <f t="shared" ca="1" si="68"/>
        <v>100200</v>
      </c>
      <c r="O142" s="156">
        <f t="shared" ca="1" si="65"/>
        <v>145.21739130434781</v>
      </c>
      <c r="P142" s="156">
        <f t="shared" ca="1" si="66"/>
        <v>81.397238017871643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IFERROR(__xludf.DUMMYFUNCTION("IMPORTRANGE(""https://docs.google.com/spreadsheets/d/1Yj_ptqi66GCucihVvJfMjLAmec39IyEx_6qawtMGysU/edit?usp=sharing"",""สบก!BJ30"")"),123100)</f>
        <v>123100</v>
      </c>
      <c r="N144" s="168">
        <f ca="1">IFERROR(__xludf.DUMMYFUNCTION("IMPORTRANGE(""https://docs.google.com/spreadsheets/d/1Yj_ptqi66GCucihVvJfMjLAmec39IyEx_6qawtMGysU/edit?usp=sharing"",""สบก!BK30"")"),100200)</f>
        <v>100200</v>
      </c>
      <c r="O144" s="168">
        <f ca="1">IF(L144&gt;0,N144*100/L144,0)</f>
        <v>145.21739130434781</v>
      </c>
      <c r="P144" s="168">
        <f ca="1">IF(M144&gt;0,N144*100/M144,0)</f>
        <v>81.397238017871643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217000</v>
      </c>
      <c r="N250" s="152">
        <f t="shared" ca="1" si="77"/>
        <v>181298</v>
      </c>
      <c r="O250" s="151">
        <f t="shared" ref="O250:O252" ca="1" si="78">IF(L250&gt;0,N250*100/L250,0)</f>
        <v>83.54746543778802</v>
      </c>
      <c r="P250" s="151">
        <f t="shared" ref="P250:P252" ca="1" si="79">IF(M250&gt;0,N250*100/M250,0)</f>
        <v>83.54746543778802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217000</v>
      </c>
      <c r="N252" s="88">
        <f t="shared" ca="1" si="81"/>
        <v>181298</v>
      </c>
      <c r="O252" s="156">
        <f t="shared" ca="1" si="78"/>
        <v>83.54746543778802</v>
      </c>
      <c r="P252" s="156">
        <f t="shared" ca="1" si="79"/>
        <v>83.54746543778802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IFERROR(__xludf.DUMMYFUNCTION("IMPORTRANGE(""https://docs.google.com/spreadsheets/d/1Yj_ptqi66GCucihVvJfMjLAmec39IyEx_6qawtMGysU/edit?usp=sharing"",""สบก!CB30"")"),217000)</f>
        <v>217000</v>
      </c>
      <c r="N254" s="168">
        <f ca="1">IFERROR(__xludf.DUMMYFUNCTION("IMPORTRANGE(""https://docs.google.com/spreadsheets/d/1Yj_ptqi66GCucihVvJfMjLAmec39IyEx_6qawtMGysU/edit?usp=sharing"",""สบก!CC30"")"),181298)</f>
        <v>181298</v>
      </c>
      <c r="O254" s="168">
        <f ca="1">IF(L254&gt;0,N254*100/L254,0)</f>
        <v>83.54746543778802</v>
      </c>
      <c r="P254" s="168">
        <f ca="1">IF(M254&gt;0,N254*100/M254,0)</f>
        <v>83.54746543778802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205700</v>
      </c>
      <c r="N271" s="152">
        <f t="shared" ca="1" si="83"/>
        <v>149682</v>
      </c>
      <c r="O271" s="151">
        <f t="shared" ref="O271:O273" ca="1" si="84">IF(L271&gt;0,N271*100/L271,0)</f>
        <v>72.767136606708803</v>
      </c>
      <c r="P271" s="151">
        <f t="shared" ref="P271:P273" ca="1" si="85">IF(M271&gt;0,N271*100/M271,0)</f>
        <v>72.767136606708803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205700</v>
      </c>
      <c r="N273" s="88">
        <f t="shared" ca="1" si="87"/>
        <v>149682</v>
      </c>
      <c r="O273" s="156">
        <f t="shared" ca="1" si="84"/>
        <v>72.767136606708803</v>
      </c>
      <c r="P273" s="156">
        <f t="shared" ca="1" si="85"/>
        <v>72.767136606708803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IFERROR(__xludf.DUMMYFUNCTION("IMPORTRANGE(""https://docs.google.com/spreadsheets/d/1Yj_ptqi66GCucihVvJfMjLAmec39IyEx_6qawtMGysU/edit?usp=sharing"",""สบก!CK30"")"),205700)</f>
        <v>205700</v>
      </c>
      <c r="N275" s="168">
        <f ca="1">IFERROR(__xludf.DUMMYFUNCTION("IMPORTRANGE(""https://docs.google.com/spreadsheets/d/1Yj_ptqi66GCucihVvJfMjLAmec39IyEx_6qawtMGysU/edit?usp=sharing"",""สบก!CL30"")"),149682)</f>
        <v>149682</v>
      </c>
      <c r="O275" s="168">
        <f ca="1">IF(L275&gt;0,N275*100/L275,0)</f>
        <v>72.767136606708803</v>
      </c>
      <c r="P275" s="168">
        <f ca="1">IF(M275&gt;0,N275*100/M275,0)</f>
        <v>72.767136606708803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IFERROR(__xludf.DUMMYFUNCTION("IMPORTRANGE(""https://docs.google.com/spreadsheets/d/11923uPwbBZFjjGgGUA6NLw09EwE0CqkOc4q9oUmW1yo/edit?usp=sharing"",""แพร่!J228"")"),542)</f>
        <v>542</v>
      </c>
      <c r="K328" s="317">
        <f ca="1">IF(I328&gt;0,J328*100/I328,0)</f>
        <v>150.55555555555554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875680</v>
      </c>
      <c r="N329" s="152">
        <f t="shared" ca="1" si="98"/>
        <v>696454.13</v>
      </c>
      <c r="O329" s="151">
        <f t="shared" ref="O329:O331" ca="1" si="99">IF(L329&gt;0,N329*100/L329,0)</f>
        <v>83.589876137209245</v>
      </c>
      <c r="P329" s="151">
        <f t="shared" ref="P329:P331" ca="1" si="100">IF(M329&gt;0,N329*100/M329,0)</f>
        <v>79.532949250867901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875680</v>
      </c>
      <c r="N331" s="88">
        <f t="shared" ca="1" si="102"/>
        <v>696454.13</v>
      </c>
      <c r="O331" s="156">
        <f t="shared" ca="1" si="99"/>
        <v>83.589876137209245</v>
      </c>
      <c r="P331" s="156">
        <f t="shared" ca="1" si="100"/>
        <v>79.532949250867901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IFERROR(__xludf.DUMMYFUNCTION("IMPORTRANGE(""https://docs.google.com/spreadsheets/d/1Yj_ptqi66GCucihVvJfMjLAmec39IyEx_6qawtMGysU/edit?usp=sharing"",""สบก!DL30"")"),865680)</f>
        <v>865680</v>
      </c>
      <c r="N333" s="168">
        <f ca="1">IFERROR(__xludf.DUMMYFUNCTION("IMPORTRANGE(""https://docs.google.com/spreadsheets/d/1Yj_ptqi66GCucihVvJfMjLAmec39IyEx_6qawtMGysU/edit?usp=sharing"",""สบก!DM30"")"),686454.13)</f>
        <v>686454.13</v>
      </c>
      <c r="O333" s="168">
        <f ca="1">IF(L333&gt;0,N333*100/L333,0)</f>
        <v>83.390525765932111</v>
      </c>
      <c r="P333" s="168">
        <f ca="1">IF(M333&gt;0,N333*100/M333,0)</f>
        <v>79.296521809444599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IFERROR(__xludf.DUMMYFUNCTION("IMPORTRANGE(""https://docs.google.com/spreadsheets/d/11923uPwbBZFjjGgGUA6NLw09EwE0CqkOc4q9oUmW1yo/edit?usp=sharing"",""แพร่!J234"")"),164)</f>
        <v>164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IFERROR(__xludf.DUMMYFUNCTION("IMPORTRANGE(""https://docs.google.com/spreadsheets/d/11923uPwbBZFjjGgGUA6NLw09EwE0CqkOc4q9oUmW1yo/edit?usp=sharing"",""แพร่!J235"")"),1233.42)</f>
        <v>1233.42</v>
      </c>
      <c r="K340" s="342">
        <f t="shared" ca="1" si="103"/>
        <v>94.878461538461536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IFERROR(__xludf.DUMMYFUNCTION("IMPORTRANGE(""https://docs.google.com/spreadsheets/d/11923uPwbBZFjjGgGUA6NLw09EwE0CqkOc4q9oUmW1yo/edit?usp=sharing"",""แพร่!J236"")"),619)</f>
        <v>619</v>
      </c>
      <c r="K341" s="342">
        <f t="shared" ca="1" si="103"/>
        <v>171.94444444444446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IFERROR(__xludf.DUMMYFUNCTION("IMPORTRANGE(""https://docs.google.com/spreadsheets/d/11923uPwbBZFjjGgGUA6NLw09EwE0CqkOc4q9oUmW1yo/edit?usp=sharing"",""แพร่!J237"")"),5370.51)</f>
        <v>5370.51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IFERROR(__xludf.DUMMYFUNCTION("IMPORTRANGE(""https://docs.google.com/spreadsheets/d/11923uPwbBZFjjGgGUA6NLw09EwE0CqkOc4q9oUmW1yo/edit?usp=sharing"",""แพร่!J238"")"),5)</f>
        <v>5</v>
      </c>
      <c r="K343" s="342">
        <f t="shared" ca="1" si="103"/>
        <v>1.3888888888888888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IFERROR(__xludf.DUMMYFUNCTION("IMPORTRANGE(""https://docs.google.com/spreadsheets/d/11923uPwbBZFjjGgGUA6NLw09EwE0CqkOc4q9oUmW1yo/edit?usp=sharing"",""แพร่!J239"")"),17.05)</f>
        <v>17.05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IFERROR(__xludf.DUMMYFUNCTION("IMPORTRANGE(""https://docs.google.com/spreadsheets/d/11923uPwbBZFjjGgGUA6NLw09EwE0CqkOc4q9oUmW1yo/edit?usp=sharing"",""แพร่!J240"")"),542)</f>
        <v>542</v>
      </c>
      <c r="K345" s="342">
        <f t="shared" ca="1" si="103"/>
        <v>150.55555555555554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IFERROR(__xludf.DUMMYFUNCTION("IMPORTRANGE(""https://docs.google.com/spreadsheets/d/11923uPwbBZFjjGgGUA6NLw09EwE0CqkOc4q9oUmW1yo/edit?usp=sharing"",""แพร่!J241"")"),4666.64)</f>
        <v>4666.6400000000003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IFERROR(__xludf.DUMMYFUNCTION("IMPORTRANGE(""https://docs.google.com/spreadsheets/d/11923uPwbBZFjjGgGUA6NLw09EwE0CqkOc4q9oUmW1yo/edit?usp=sharing"",""แพร่!L242"")"),1865460)</f>
        <v>1865460</v>
      </c>
      <c r="M347" s="357"/>
      <c r="N347" s="357">
        <f ca="1">IFERROR(__xludf.DUMMYFUNCTION("IMPORTRANGE(""https://docs.google.com/spreadsheets/d/11923uPwbBZFjjGgGUA6NLw09EwE0CqkOc4q9oUmW1yo/edit?usp=sharing"",""แพร่!M242"")"),901951.45)</f>
        <v>901951.45</v>
      </c>
      <c r="O347" s="357">
        <f ca="1">+IF(L347&gt;0,N347*100/L347,0)</f>
        <v>48.350082553364857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IFERROR(__xludf.DUMMYFUNCTION("IMPORTRANGE(""https://docs.google.com/spreadsheets/d/11923uPwbBZFjjGgGUA6NLw09EwE0CqkOc4q9oUmW1yo/edit?usp=sharing"",""แพร่!M244"")"),293936)</f>
        <v>293936</v>
      </c>
      <c r="O349" s="372">
        <f ca="1">+IF(L349&gt;0,N349*100/L349,0)</f>
        <v>84.45708703272706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IFERROR(__xludf.DUMMYFUNCTION("IMPORTRANGE(""https://docs.google.com/spreadsheets/d/11923uPwbBZFjjGgGUA6NLw09EwE0CqkOc4q9oUmW1yo/edit?usp=sharing"",""แพร่!M247"")"),293936)</f>
        <v>293936</v>
      </c>
      <c r="O352" s="165">
        <f t="shared" ca="1" si="105"/>
        <v>84.45708703272706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IFERROR(__xludf.DUMMYFUNCTION("IMPORTRANGE(""https://docs.google.com/spreadsheets/d/11923uPwbBZFjjGgGUA6NLw09EwE0CqkOc4q9oUmW1yo/edit?usp=sharing"",""แพร่!M249"")"),293936)</f>
        <v>293936</v>
      </c>
      <c r="O354" s="168">
        <f t="shared" ca="1" si="105"/>
        <v>84.45708703272706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IFERROR(__xludf.DUMMYFUNCTION("IMPORTRANGE(""https://docs.google.com/spreadsheets/d/11923uPwbBZFjjGgGUA6NLw09EwE0CqkOc4q9oUmW1yo/edit?usp=sharing"",""แพร่!M252"")"),77000)</f>
        <v>77000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IFERROR(__xludf.DUMMYFUNCTION("IMPORTRANGE(""https://docs.google.com/spreadsheets/d/11923uPwbBZFjjGgGUA6NLw09EwE0CqkOc4q9oUmW1yo/edit?usp=sharing"",""แพร่!M253"")"),56436)</f>
        <v>56436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IFERROR(__xludf.DUMMYFUNCTION("IMPORTRANGE(""https://docs.google.com/spreadsheets/d/11923uPwbBZFjjGgGUA6NLw09EwE0CqkOc4q9oUmW1yo/edit?usp=sharing"",""แพร่!M275"")"),273968.45)</f>
        <v>273968.45</v>
      </c>
      <c r="O380" s="372">
        <f ca="1">+IF(L380&gt;0,N380*100/L380,0)</f>
        <v>26.63715338544705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IFERROR(__xludf.DUMMYFUNCTION("IMPORTRANGE(""https://docs.google.com/spreadsheets/d/11923uPwbBZFjjGgGUA6NLw09EwE0CqkOc4q9oUmW1yo/edit?usp=sharing"",""แพร่!M278"")"),273968.45)</f>
        <v>273968.45</v>
      </c>
      <c r="O383" s="165">
        <f t="shared" ca="1" si="109"/>
        <v>26.63715338544705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IFERROR(__xludf.DUMMYFUNCTION("IMPORTRANGE(""https://docs.google.com/spreadsheets/d/11923uPwbBZFjjGgGUA6NLw09EwE0CqkOc4q9oUmW1yo/edit?usp=sharing"",""แพร่!M280"")"),273968.45)</f>
        <v>273968.45</v>
      </c>
      <c r="O385" s="168">
        <f t="shared" ca="1" si="109"/>
        <v>26.63715338544705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IFERROR(__xludf.DUMMYFUNCTION("IMPORTRANGE(""https://docs.google.com/spreadsheets/d/11923uPwbBZFjjGgGUA6NLw09EwE0CqkOc4q9oUmW1yo/edit?usp=sharing"",""แพร่!M283"")"),77000)</f>
        <v>77000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IFERROR(__xludf.DUMMYFUNCTION("IMPORTRANGE(""https://docs.google.com/spreadsheets/d/11923uPwbBZFjjGgGUA6NLw09EwE0CqkOc4q9oUmW1yo/edit?usp=sharing"",""แพร่!M284"")"),24540.45)</f>
        <v>24540.45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IFERROR(__xludf.DUMMYFUNCTION("IMPORTRANGE(""https://docs.google.com/spreadsheets/d/11923uPwbBZFjjGgGUA6NLw09EwE0CqkOc4q9oUmW1yo/edit?usp=sharing"",""แพร่!M296"")"),97945)</f>
        <v>97945</v>
      </c>
      <c r="O401" s="372">
        <f ca="1">+IF(L401&gt;0,N401*100/L401,0)</f>
        <v>72.541105021478302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IFERROR(__xludf.DUMMYFUNCTION("IMPORTRANGE(""https://docs.google.com/spreadsheets/d/11923uPwbBZFjjGgGUA6NLw09EwE0CqkOc4q9oUmW1yo/edit?usp=sharing"",""แพร่!M299"")"),97945)</f>
        <v>97945</v>
      </c>
      <c r="O404" s="168">
        <f t="shared" ca="1" si="112"/>
        <v>72.541105021478302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IFERROR(__xludf.DUMMYFUNCTION("IMPORTRANGE(""https://docs.google.com/spreadsheets/d/11923uPwbBZFjjGgGUA6NLw09EwE0CqkOc4q9oUmW1yo/edit?usp=sharing"",""แพร่!M301"")"),97945)</f>
        <v>97945</v>
      </c>
      <c r="O406" s="168">
        <f t="shared" ca="1" si="112"/>
        <v>72.541105021478302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IFERROR(__xludf.DUMMYFUNCTION("IMPORTRANGE(""https://docs.google.com/spreadsheets/d/11923uPwbBZFjjGgGUA6NLw09EwE0CqkOc4q9oUmW1yo/edit?usp=sharing"",""แพร่!M305"")"),22105)</f>
        <v>22105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IFERROR(__xludf.DUMMYFUNCTION("IMPORTRANGE(""https://docs.google.com/spreadsheets/d/11923uPwbBZFjjGgGUA6NLw09EwE0CqkOc4q9oUmW1yo/edit?usp=sharing"",""แพร่!M350"")"),43165)</f>
        <v>43165</v>
      </c>
      <c r="O455" s="372">
        <f t="shared" ref="O455:O459" ca="1" si="116">+IF(L455&gt;0,N455*100/L455,0)</f>
        <v>48.762991414369637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IFERROR(__xludf.DUMMYFUNCTION("IMPORTRANGE(""https://docs.google.com/spreadsheets/d/11923uPwbBZFjjGgGUA6NLw09EwE0CqkOc4q9oUmW1yo/edit?usp=sharing"",""แพร่!M352"")"),43165)</f>
        <v>43165</v>
      </c>
      <c r="O457" s="168">
        <f t="shared" ca="1" si="116"/>
        <v>48.762991414369637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IFERROR(__xludf.DUMMYFUNCTION("IMPORTRANGE(""https://docs.google.com/spreadsheets/d/11923uPwbBZFjjGgGUA6NLw09EwE0CqkOc4q9oUmW1yo/edit?usp=sharing"",""แพร่!M354"")"),43165)</f>
        <v>43165</v>
      </c>
      <c r="O459" s="168">
        <f t="shared" ca="1" si="116"/>
        <v>48.762991414369637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IFERROR(__xludf.DUMMYFUNCTION("IMPORTRANGE(""https://docs.google.com/spreadsheets/d/11923uPwbBZFjjGgGUA6NLw09EwE0CqkOc4q9oUmW1yo/edit?usp=sharing"",""แพร่!M358"")"),43165)</f>
        <v>43165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IFERROR(__xludf.DUMMYFUNCTION("IMPORTRANGE(""https://docs.google.com/spreadsheets/d/11923uPwbBZFjjGgGUA6NLw09EwE0CqkOc4q9oUmW1yo/edit?usp=sharing"",""แพร่!J359"")"),5092)</f>
        <v>5092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IFERROR(__xludf.DUMMYFUNCTION("IMPORTRANGE(""https://docs.google.com/spreadsheets/d/11923uPwbBZFjjGgGUA6NLw09EwE0CqkOc4q9oUmW1yo/edit?usp=sharing"",""แพร่!J360"")"),5091.99)</f>
        <v>5091.99</v>
      </c>
      <c r="K465" s="201">
        <f t="shared" ca="1" si="117"/>
        <v>99.999803613511389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IFERROR(__xludf.DUMMYFUNCTION("IMPORTRANGE(""https://docs.google.com/spreadsheets/d/11923uPwbBZFjjGgGUA6NLw09EwE0CqkOc4q9oUmW1yo/edit?usp=sharing"",""แพร่!J362"")"),3692)</f>
        <v>3692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IFERROR(__xludf.DUMMYFUNCTION("IMPORTRANGE(""https://docs.google.com/spreadsheets/d/11923uPwbBZFjjGgGUA6NLw09EwE0CqkOc4q9oUmW1yo/edit?usp=sharing"",""แพร่!J363"")"),859)</f>
        <v>859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IFERROR(__xludf.DUMMYFUNCTION("IMPORTRANGE(""https://docs.google.com/spreadsheets/d/11923uPwbBZFjjGgGUA6NLw09EwE0CqkOc4q9oUmW1yo/edit?usp=sharing"",""แพร่!J364"")"),1311)</f>
        <v>1311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IFERROR(__xludf.DUMMYFUNCTION("IMPORTRANGE(""https://docs.google.com/spreadsheets/d/11923uPwbBZFjjGgGUA6NLw09EwE0CqkOc4q9oUmW1yo/edit?usp=sharing"",""แพร่!J366"")"),88.99)</f>
        <v>88.99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IFERROR(__xludf.DUMMYFUNCTION("IMPORTRANGE(""https://docs.google.com/spreadsheets/d/11923uPwbBZFjjGgGUA6NLw09EwE0CqkOc4q9oUmW1yo/edit?usp=sharing"",""แพร่!J392"")"),112)</f>
        <v>112</v>
      </c>
      <c r="K497" s="444">
        <f t="shared" ca="1" si="117"/>
        <v>80.57553956834532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IFERROR(__xludf.DUMMYFUNCTION("IMPORTRANGE(""https://docs.google.com/spreadsheets/d/11923uPwbBZFjjGgGUA6NLw09EwE0CqkOc4q9oUmW1yo/edit?usp=sharing"",""แพร่!J393"")"),112)</f>
        <v>112</v>
      </c>
      <c r="K498" s="163">
        <f t="shared" ca="1" si="117"/>
        <v>80.57553956834532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IFERROR(__xludf.DUMMYFUNCTION("IMPORTRANGE(""https://docs.google.com/spreadsheets/d/11923uPwbBZFjjGgGUA6NLw09EwE0CqkOc4q9oUmW1yo/edit?usp=sharing"",""แพร่!J394"")"),22)</f>
        <v>22</v>
      </c>
      <c r="K499" s="201">
        <f t="shared" ca="1" si="117"/>
        <v>68.75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IFERROR(__xludf.DUMMYFUNCTION("IMPORTRANGE(""https://docs.google.com/spreadsheets/d/11923uPwbBZFjjGgGUA6NLw09EwE0CqkOc4q9oUmW1yo/edit?usp=sharing"",""แพร่!J395"")"),103)</f>
        <v>103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IFERROR(__xludf.DUMMYFUNCTION("IMPORTRANGE(""https://docs.google.com/spreadsheets/d/11923uPwbBZFjjGgGUA6NLw09EwE0CqkOc4q9oUmW1yo/edit?usp=sharing"",""แพร่!J396"")"),20)</f>
        <v>20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IFERROR(__xludf.DUMMYFUNCTION("IMPORTRANGE(""https://docs.google.com/spreadsheets/d/11923uPwbBZFjjGgGUA6NLw09EwE0CqkOc4q9oUmW1yo/edit?usp=sharing"",""แพร่!J397"")"),103)</f>
        <v>103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IFERROR(__xludf.DUMMYFUNCTION("IMPORTRANGE(""https://docs.google.com/spreadsheets/d/11923uPwbBZFjjGgGUA6NLw09EwE0CqkOc4q9oUmW1yo/edit?usp=sharing"",""แพร่!J403"")"),9)</f>
        <v>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IFERROR(__xludf.DUMMYFUNCTION("IMPORTRANGE(""https://docs.google.com/spreadsheets/d/11923uPwbBZFjjGgGUA6NLw09EwE0CqkOc4q9oUmW1yo/edit?usp=sharing"",""แพร่!J405"")"),9)</f>
        <v>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IFERROR(__xludf.DUMMYFUNCTION("IMPORTRANGE(""https://docs.google.com/spreadsheets/d/11923uPwbBZFjjGgGUA6NLw09EwE0CqkOc4q9oUmW1yo/edit?usp=sharing"",""แพร่!M428"")"),21672)</f>
        <v>21672</v>
      </c>
      <c r="O533" s="411">
        <f t="shared" ref="O533:O537" ca="1" si="118">+IF(L533&gt;0,N533*100/L533,0)</f>
        <v>63.110075713453696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IFERROR(__xludf.DUMMYFUNCTION("IMPORTRANGE(""https://docs.google.com/spreadsheets/d/11923uPwbBZFjjGgGUA6NLw09EwE0CqkOc4q9oUmW1yo/edit?usp=sharing"",""แพร่!M430"")"),21672)</f>
        <v>21672</v>
      </c>
      <c r="O535" s="168">
        <f t="shared" ca="1" si="118"/>
        <v>63.110075713453696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IFERROR(__xludf.DUMMYFUNCTION("IMPORTRANGE(""https://docs.google.com/spreadsheets/d/11923uPwbBZFjjGgGUA6NLw09EwE0CqkOc4q9oUmW1yo/edit?usp=sharing"",""แพร่!M432"")"),21672)</f>
        <v>21672</v>
      </c>
      <c r="O537" s="168">
        <f t="shared" ca="1" si="118"/>
        <v>63.110075713453696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IFERROR(__xludf.DUMMYFUNCTION("IMPORTRANGE(""https://docs.google.com/spreadsheets/d/11923uPwbBZFjjGgGUA6NLw09EwE0CqkOc4q9oUmW1yo/edit?usp=sharing"",""แพร่!M436"")"),3812)</f>
        <v>3812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IFERROR(__xludf.DUMMYFUNCTION("IMPORTRANGE(""https://docs.google.com/spreadsheets/d/11923uPwbBZFjjGgGUA6NLw09EwE0CqkOc4q9oUmW1yo/edit?usp=sharing"",""แพร่!J459"")"),3009)</f>
        <v>3009</v>
      </c>
      <c r="K564" s="371">
        <f ca="1">IF(I564&gt;0,J564*100/I564,0)</f>
        <v>250.75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IFERROR(__xludf.DUMMYFUNCTION("IMPORTRANGE(""https://docs.google.com/spreadsheets/d/11923uPwbBZFjjGgGUA6NLw09EwE0CqkOc4q9oUmW1yo/edit?usp=sharing"",""แพร่!M459"")"),70833)</f>
        <v>70833</v>
      </c>
      <c r="O564" s="372">
        <f t="shared" ref="O564:O568" ca="1" si="122">+IF(L564&gt;0,N564*100/L564,0)</f>
        <v>56.003320683111951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IFERROR(__xludf.DUMMYFUNCTION("IMPORTRANGE(""https://docs.google.com/spreadsheets/d/11923uPwbBZFjjGgGUA6NLw09EwE0CqkOc4q9oUmW1yo/edit?usp=sharing"",""แพร่!M461"")"),70833)</f>
        <v>70833</v>
      </c>
      <c r="O566" s="168">
        <f t="shared" ca="1" si="122"/>
        <v>56.003320683111951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IFERROR(__xludf.DUMMYFUNCTION("IMPORTRANGE(""https://docs.google.com/spreadsheets/d/11923uPwbBZFjjGgGUA6NLw09EwE0CqkOc4q9oUmW1yo/edit?usp=sharing"",""แพร่!M463"")"),70833)</f>
        <v>70833</v>
      </c>
      <c r="O568" s="168">
        <f t="shared" ca="1" si="122"/>
        <v>56.003320683111951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IFERROR(__xludf.DUMMYFUNCTION("IMPORTRANGE(""https://docs.google.com/spreadsheets/d/11923uPwbBZFjjGgGUA6NLw09EwE0CqkOc4q9oUmW1yo/edit?usp=sharing"",""แพร่!M466"")"),53899)</f>
        <v>53899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IFERROR(__xludf.DUMMYFUNCTION("IMPORTRANGE(""https://docs.google.com/spreadsheets/d/11923uPwbBZFjjGgGUA6NLw09EwE0CqkOc4q9oUmW1yo/edit?usp=sharing"",""แพร่!M467"")"),16934)</f>
        <v>16934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IFERROR(__xludf.DUMMYFUNCTION("IMPORTRANGE(""https://docs.google.com/spreadsheets/d/11923uPwbBZFjjGgGUA6NLw09EwE0CqkOc4q9oUmW1yo/edit?usp=sharing"",""แพร่!J468"")"),3009)</f>
        <v>3009</v>
      </c>
      <c r="K573" s="201">
        <f ca="1">IF(I573&gt;0,J573*100/I573,0)</f>
        <v>250.75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IFERROR(__xludf.DUMMYFUNCTION("IMPORTRANGE(""https://docs.google.com/spreadsheets/d/11923uPwbBZFjjGgGUA6NLw09EwE0CqkOc4q9oUmW1yo/edit?usp=sharing"",""แพร่!J471"")"),336)</f>
        <v>336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IFERROR(__xludf.DUMMYFUNCTION("IMPORTRANGE(""https://docs.google.com/spreadsheets/d/11923uPwbBZFjjGgGUA6NLw09EwE0CqkOc4q9oUmW1yo/edit?usp=sharing"",""แพร่!J472"")"),2669)</f>
        <v>2669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IFERROR(__xludf.DUMMYFUNCTION("IMPORTRANGE(""https://docs.google.com/spreadsheets/d/11923uPwbBZFjjGgGUA6NLw09EwE0CqkOc4q9oUmW1yo/edit?usp=sharing"",""แพร่!J475"")"),8)</f>
        <v>8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IFERROR(__xludf.DUMMYFUNCTION("IMPORTRANGE(""https://docs.google.com/spreadsheets/d/11923uPwbBZFjjGgGUA6NLw09EwE0CqkOc4q9oUmW1yo/edit?usp=sharing"",""แพร่!J486"")"),9)</f>
        <v>9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IFERROR(__xludf.DUMMYFUNCTION("IMPORTRANGE(""https://docs.google.com/spreadsheets/d/11923uPwbBZFjjGgGUA6NLw09EwE0CqkOc4q9oUmW1yo/edit?usp=sharing"",""แพร่!J487"")"),5.21)</f>
        <v>5.21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IFERROR(__xludf.DUMMYFUNCTION("IMPORTRANGE(""https://docs.google.com/spreadsheets/d/11923uPwbBZFjjGgGUA6NLw09EwE0CqkOc4q9oUmW1yo/edit?usp=sharing"",""แพร่!J490"")"),8)</f>
        <v>8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IFERROR(__xludf.DUMMYFUNCTION("IMPORTRANGE(""https://docs.google.com/spreadsheets/d/11923uPwbBZFjjGgGUA6NLw09EwE0CqkOc4q9oUmW1yo/edit?usp=sharing"",""แพร่!J491"")"),4.41)</f>
        <v>4.41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8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IFERROR(__xludf.DUMMYFUNCTION("IMPORTRANGE(""https://docs.google.com/spreadsheets/d/11923uPwbBZFjjGgGUA6NLw09EwE0CqkOc4q9oUmW1yo/edit?usp=sharing"",""แพร่!J523"")"),2845000)</f>
        <v>2845000</v>
      </c>
      <c r="K628" s="342">
        <f t="shared" ref="K628:K635" ca="1" si="129">IF(I628&gt;0,J628*100/I628,0)</f>
        <v>81.752873563218387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IFERROR(__xludf.DUMMYFUNCTION("IMPORTRANGE(""https://docs.google.com/spreadsheets/d/11923uPwbBZFjjGgGUA6NLw09EwE0CqkOc4q9oUmW1yo/edit?usp=sharing"",""แพร่!J524"")"),128)</f>
        <v>128</v>
      </c>
      <c r="K629" s="342">
        <f t="shared" ca="1" si="129"/>
        <v>80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IFERROR(__xludf.DUMMYFUNCTION("IMPORTRANGE(""https://docs.google.com/spreadsheets/d/11923uPwbBZFjjGgGUA6NLw09EwE0CqkOc4q9oUmW1yo/edit?usp=sharing"",""แพร่!J525"")"),92275.25)</f>
        <v>92275.25</v>
      </c>
      <c r="K630" s="342">
        <f t="shared" ca="1" si="129"/>
        <v>13.894240953236155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IFERROR(__xludf.DUMMYFUNCTION("IMPORTRANGE(""https://docs.google.com/spreadsheets/d/11923uPwbBZFjjGgGUA6NLw09EwE0CqkOc4q9oUmW1yo/edit?usp=sharing"",""แพร่!J526"")"),51)</f>
        <v>51</v>
      </c>
      <c r="K631" s="342">
        <f t="shared" ca="1" si="129"/>
        <v>94.444444444444443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IFERROR(__xludf.DUMMYFUNCTION("IMPORTRANGE(""https://docs.google.com/spreadsheets/d/11923uPwbBZFjjGgGUA6NLw09EwE0CqkOc4q9oUmW1yo/edit?usp=sharing"",""แพร่!J529"")"),2240000)</f>
        <v>2240000</v>
      </c>
      <c r="K634" s="342">
        <f t="shared" ca="1" si="129"/>
        <v>64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IFERROR(__xludf.DUMMYFUNCTION("IMPORTRANGE(""https://docs.google.com/spreadsheets/d/11923uPwbBZFjjGgGUA6NLw09EwE0CqkOc4q9oUmW1yo/edit?usp=sharing"",""แพร่!I530"")"),140)</f>
        <v>140</v>
      </c>
      <c r="J635" s="505">
        <f ca="1">IFERROR(__xludf.DUMMYFUNCTION("IMPORTRANGE(""https://docs.google.com/spreadsheets/d/11923uPwbBZFjjGgGUA6NLw09EwE0CqkOc4q9oUmW1yo/edit?usp=sharing"",""แพร่!J530"")"),103)</f>
        <v>103</v>
      </c>
      <c r="K635" s="487">
        <f t="shared" ca="1" si="129"/>
        <v>73.571428571428569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IFERROR(__xludf.DUMMYFUNCTION("IMPORTRANGE(""https://docs.google.com/spreadsheets/d/11923uPwbBZFjjGgGUA6NLw09EwE0CqkOc4q9oUmW1yo/edit?usp=sharing"",""แพร่!J541"")"),0)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IFERROR(__xludf.DUMMYFUNCTION("IMPORTRANGE(""https://docs.google.com/spreadsheets/d/11923uPwbBZFjjGgGUA6NLw09EwE0CqkOc4q9oUmW1yo/edit?usp=sharing"",""แพร่!J542"")"),0)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IFERROR(__xludf.DUMMYFUNCTION("IMPORTRANGE(""https://docs.google.com/spreadsheets/d/11923uPwbBZFjjGgGUA6NLw09EwE0CqkOc4q9oUmW1yo/edit?usp=sharing"",""แพร่!I543"")"),0)</f>
        <v>0</v>
      </c>
      <c r="J648" s="536">
        <f ca="1">IFERROR(__xludf.DUMMYFUNCTION("IMPORTRANGE(""https://docs.google.com/spreadsheets/d/11923uPwbBZFjjGgGUA6NLw09EwE0CqkOc4q9oUmW1yo/edit?usp=sharing"",""แพร่!J543"")"),0)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IFERROR(__xludf.DUMMYFUNCTION("IMPORTRANGE(""https://docs.google.com/spreadsheets/d/11923uPwbBZFjjGgGUA6NLw09EwE0CqkOc4q9oUmW1yo/edit?usp=sharing"",""แพร่!L543"")"),0)</f>
        <v>0</v>
      </c>
      <c r="M648" s="521"/>
      <c r="N648" s="538">
        <f ca="1">IFERROR(__xludf.DUMMYFUNCTION("IMPORTRANGE(""https://docs.google.com/spreadsheets/d/11923uPwbBZFjjGgGUA6NLw09EwE0CqkOc4q9oUmW1yo/edit?usp=sharing"",""แพร่!M543"")"),0)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IFERROR(__xludf.DUMMYFUNCTION("IMPORTRANGE(""https://docs.google.com/spreadsheets/d/11923uPwbBZFjjGgGUA6NLw09EwE0CqkOc4q9oUmW1yo/edit?usp=sharing"",""แพร่!I544"")"),0)</f>
        <v>0</v>
      </c>
      <c r="J649" s="536">
        <f ca="1">IFERROR(__xludf.DUMMYFUNCTION("IMPORTRANGE(""https://docs.google.com/spreadsheets/d/11923uPwbBZFjjGgGUA6NLw09EwE0CqkOc4q9oUmW1yo/edit?usp=sharing"",""แพร่!J544"")"),0)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IFERROR(__xludf.DUMMYFUNCTION("IMPORTRANGE(""https://docs.google.com/spreadsheets/d/11923uPwbBZFjjGgGUA6NLw09EwE0CqkOc4q9oUmW1yo/edit?usp=sharing"",""แพร่!L544"")"),0)</f>
        <v>0</v>
      </c>
      <c r="M649" s="521"/>
      <c r="N649" s="538">
        <f ca="1">IFERROR(__xludf.DUMMYFUNCTION("IMPORTRANGE(""https://docs.google.com/spreadsheets/d/11923uPwbBZFjjGgGUA6NLw09EwE0CqkOc4q9oUmW1yo/edit?usp=sharing"",""แพร่!M544"")"),0)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IFERROR(__xludf.DUMMYFUNCTION("IMPORTRANGE(""https://docs.google.com/spreadsheets/d/11923uPwbBZFjjGgGUA6NLw09EwE0CqkOc4q9oUmW1yo/edit?usp=sharing"",""แพร่!I545"")"),0)</f>
        <v>0</v>
      </c>
      <c r="J650" s="536">
        <f ca="1">IFERROR(__xludf.DUMMYFUNCTION("IMPORTRANGE(""https://docs.google.com/spreadsheets/d/11923uPwbBZFjjGgGUA6NLw09EwE0CqkOc4q9oUmW1yo/edit?usp=sharing"",""แพร่!J545"")"),0)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IFERROR(__xludf.DUMMYFUNCTION("IMPORTRANGE(""https://docs.google.com/spreadsheets/d/11923uPwbBZFjjGgGUA6NLw09EwE0CqkOc4q9oUmW1yo/edit?usp=sharing"",""แพร่!L545"")"),0)</f>
        <v>0</v>
      </c>
      <c r="M650" s="521"/>
      <c r="N650" s="538">
        <f ca="1">IFERROR(__xludf.DUMMYFUNCTION("IMPORTRANGE(""https://docs.google.com/spreadsheets/d/11923uPwbBZFjjGgGUA6NLw09EwE0CqkOc4q9oUmW1yo/edit?usp=sharing"",""แพร่!M545"")"),0)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IFERROR(__xludf.DUMMYFUNCTION("IMPORTRANGE(""https://docs.google.com/spreadsheets/d/11923uPwbBZFjjGgGUA6NLw09EwE0CqkOc4q9oUmW1yo/edit?usp=sharing"",""แพร่!I546"")"),0)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IFERROR(__xludf.DUMMYFUNCTION("IMPORTRANGE(""https://docs.google.com/spreadsheets/d/11923uPwbBZFjjGgGUA6NLw09EwE0CqkOc4q9oUmW1yo/edit?usp=sharing"",""แพร่!L546"")"),0)</f>
        <v>0</v>
      </c>
      <c r="M651" s="521"/>
      <c r="N651" s="538">
        <f ca="1">IFERROR(__xludf.DUMMYFUNCTION("IMPORTRANGE(""https://docs.google.com/spreadsheets/d/11923uPwbBZFjjGgGUA6NLw09EwE0CqkOc4q9oUmW1yo/edit?usp=sharing"",""แพร่!M546"")"),0)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IFERROR(__xludf.DUMMYFUNCTION("IMPORTRANGE(""https://docs.google.com/spreadsheets/d/11923uPwbBZFjjGgGUA6NLw09EwE0CqkOc4q9oUmW1yo/edit?usp=sharing"",""แพร่!J547"")"),0)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IFERROR(__xludf.DUMMYFUNCTION("IMPORTRANGE(""https://docs.google.com/spreadsheets/d/11923uPwbBZFjjGgGUA6NLw09EwE0CqkOc4q9oUmW1yo/edit?usp=sharing"",""แพร่!J548"")"),0)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IFERROR(__xludf.DUMMYFUNCTION("IMPORTRANGE(""https://docs.google.com/spreadsheets/d/11923uPwbBZFjjGgGUA6NLw09EwE0CqkOc4q9oUmW1yo/edit?usp=sharing"",""แพร่!J550"")"),0)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IFERROR(__xludf.DUMMYFUNCTION("IMPORTRANGE(""https://docs.google.com/spreadsheets/d/11923uPwbBZFjjGgGUA6NLw09EwE0CqkOc4q9oUmW1yo/edit?usp=sharing"",""แพร่!J551"")"),0)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IFERROR(__xludf.DUMMYFUNCTION("IMPORTRANGE(""https://docs.google.com/spreadsheets/d/11923uPwbBZFjjGgGUA6NLw09EwE0CqkOc4q9oUmW1yo/edit?usp=sharing"",""แพร่!J552"")"),0)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IFERROR(__xludf.DUMMYFUNCTION("IMPORTRANGE(""https://docs.google.com/spreadsheets/d/11923uPwbBZFjjGgGUA6NLw09EwE0CqkOc4q9oUmW1yo/edit?usp=sharing"",""แพร่!J553"")"),0)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IFERROR(__xludf.DUMMYFUNCTION("IMPORTRANGE(""https://docs.google.com/spreadsheets/d/11923uPwbBZFjjGgGUA6NLw09EwE0CqkOc4q9oUmW1yo/edit?usp=sharing"",""แพร่!J554"")"),0)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IFERROR(__xludf.DUMMYFUNCTION("IMPORTRANGE(""https://docs.google.com/spreadsheets/d/11923uPwbBZFjjGgGUA6NLw09EwE0CqkOc4q9oUmW1yo/edit?usp=sharing"",""แพร่!J555"")"),0)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IFERROR(__xludf.DUMMYFUNCTION("IMPORTRANGE(""https://docs.google.com/spreadsheets/d/11923uPwbBZFjjGgGUA6NLw09EwE0CqkOc4q9oUmW1yo/edit?usp=sharing"",""แพร่!J556"")"),0)</f>
        <v>0</v>
      </c>
      <c r="K661" s="537"/>
      <c r="L661" s="522">
        <f ca="1">IFERROR(__xludf.DUMMYFUNCTION("IMPORTRANGE(""https://docs.google.com/spreadsheets/d/11923uPwbBZFjjGgGUA6NLw09EwE0CqkOc4q9oUmW1yo/edit?usp=sharing"",""แพร่!L556"")"),0)</f>
        <v>0</v>
      </c>
      <c r="M661" s="521"/>
      <c r="N661" s="538">
        <f ca="1">IFERROR(__xludf.DUMMYFUNCTION("IMPORTRANGE(""https://docs.google.com/spreadsheets/d/11923uPwbBZFjjGgGUA6NLw09EwE0CqkOc4q9oUmW1yo/edit?usp=sharing"",""แพร่!M556"")"),0)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IFERROR(__xludf.DUMMYFUNCTION("IMPORTRANGE(""https://docs.google.com/spreadsheets/d/11923uPwbBZFjjGgGUA6NLw09EwE0CqkOc4q9oUmW1yo/edit?usp=sharing"",""แพร่!J557"")"),0)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IFERROR(__xludf.DUMMYFUNCTION("IMPORTRANGE(""https://docs.google.com/spreadsheets/d/11923uPwbBZFjjGgGUA6NLw09EwE0CqkOc4q9oUmW1yo/edit?usp=sharing"",""แพร่!I558"")"),0)</f>
        <v>0</v>
      </c>
      <c r="J663" s="536">
        <f ca="1">IFERROR(__xludf.DUMMYFUNCTION("IMPORTRANGE(""https://docs.google.com/spreadsheets/d/11923uPwbBZFjjGgGUA6NLw09EwE0CqkOc4q9oUmW1yo/edit?usp=sharing"",""แพร่!J558"")"),0)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IFERROR(__xludf.DUMMYFUNCTION("IMPORTRANGE(""https://docs.google.com/spreadsheets/d/11923uPwbBZFjjGgGUA6NLw09EwE0CqkOc4q9oUmW1yo/edit?usp=sharing"",""แพร่!I560"")"),1)</f>
        <v>1</v>
      </c>
      <c r="J665" s="536">
        <f ca="1">IFERROR(__xludf.DUMMYFUNCTION("IMPORTRANGE(""https://docs.google.com/spreadsheets/d/11923uPwbBZFjjGgGUA6NLw09EwE0CqkOc4q9oUmW1yo/edit?usp=sharing"",""แพร่!J560"")"),0)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IFERROR(__xludf.DUMMYFUNCTION("IMPORTRANGE(""https://docs.google.com/spreadsheets/d/11923uPwbBZFjjGgGUA6NLw09EwE0CqkOc4q9oUmW1yo/edit?usp=sharing"",""แพร่!L560"")"),120)</f>
        <v>120</v>
      </c>
      <c r="M665" s="521"/>
      <c r="N665" s="538">
        <f ca="1">IFERROR(__xludf.DUMMYFUNCTION("IMPORTRANGE(""https://docs.google.com/spreadsheets/d/11923uPwbBZFjjGgGUA6NLw09EwE0CqkOc4q9oUmW1yo/edit?usp=sharing"",""แพร่!M560"")"),0)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IFERROR(__xludf.DUMMYFUNCTION("IMPORTRANGE(""https://docs.google.com/spreadsheets/d/11923uPwbBZFjjGgGUA6NLw09EwE0CqkOc4q9oUmW1yo/edit?usp=sharing"",""แพร่!J561"")"),0)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IFERROR(__xludf.DUMMYFUNCTION("IMPORTRANGE(""https://docs.google.com/spreadsheets/d/11923uPwbBZFjjGgGUA6NLw09EwE0CqkOc4q9oUmW1yo/edit?usp=sharing"",""แพร่!J562"")"),0)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IFERROR(__xludf.DUMMYFUNCTION("IMPORTRANGE(""https://docs.google.com/spreadsheets/d/11923uPwbBZFjjGgGUA6NLw09EwE0CqkOc4q9oUmW1yo/edit?usp=sharing"",""แพร่!I563"")"),0)</f>
        <v>0</v>
      </c>
      <c r="J668" s="536">
        <f ca="1">IFERROR(__xludf.DUMMYFUNCTION("IMPORTRANGE(""https://docs.google.com/spreadsheets/d/11923uPwbBZFjjGgGUA6NLw09EwE0CqkOc4q9oUmW1yo/edit?usp=sharing"",""แพร่!J563"")"),0)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IFERROR(__xludf.DUMMYFUNCTION("IMPORTRANGE(""https://docs.google.com/spreadsheets/d/11923uPwbBZFjjGgGUA6NLw09EwE0CqkOc4q9oUmW1yo/edit?usp=sharing"",""แพร่!L563"")"),0)</f>
        <v>0</v>
      </c>
      <c r="M668" s="521"/>
      <c r="N668" s="538">
        <f ca="1">IFERROR(__xludf.DUMMYFUNCTION("IMPORTRANGE(""https://docs.google.com/spreadsheets/d/11923uPwbBZFjjGgGUA6NLw09EwE0CqkOc4q9oUmW1yo/edit?usp=sharing"",""แพร่!M563"")"),0)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IFERROR(__xludf.DUMMYFUNCTION("IMPORTRANGE(""https://docs.google.com/spreadsheets/d/11923uPwbBZFjjGgGUA6NLw09EwE0CqkOc4q9oUmW1yo/edit?usp=sharing"",""แพร่!J564"")"),0)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IFERROR(__xludf.DUMMYFUNCTION("IMPORTRANGE(""https://docs.google.com/spreadsheets/d/11923uPwbBZFjjGgGUA6NLw09EwE0CqkOc4q9oUmW1yo/edit?usp=sharing"",""แพร่!J565"")"),0)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IFERROR(__xludf.DUMMYFUNCTION("IMPORTRANGE(""https://docs.google.com/spreadsheets/d/11923uPwbBZFjjGgGUA6NLw09EwE0CqkOc4q9oUmW1yo/edit?usp=sharing"",""แพร่!I566"")"),0)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IFERROR(__xludf.DUMMYFUNCTION("IMPORTRANGE(""https://docs.google.com/spreadsheets/d/11923uPwbBZFjjGgGUA6NLw09EwE0CqkOc4q9oUmW1yo/edit?usp=sharing"",""แพร่!L566"")"),0)</f>
        <v>0</v>
      </c>
      <c r="M671" s="521"/>
      <c r="N671" s="538">
        <f ca="1">IFERROR(__xludf.DUMMYFUNCTION("IMPORTRANGE(""https://docs.google.com/spreadsheets/d/11923uPwbBZFjjGgGUA6NLw09EwE0CqkOc4q9oUmW1yo/edit?usp=sharing"",""แพร่!M566"")"),0)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IFERROR(__xludf.DUMMYFUNCTION("IMPORTRANGE(""https://docs.google.com/spreadsheets/d/11923uPwbBZFjjGgGUA6NLw09EwE0CqkOc4q9oUmW1yo/edit?usp=sharing"",""แพร่!J567"")"),0)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IFERROR(__xludf.DUMMYFUNCTION("IMPORTRANGE(""https://docs.google.com/spreadsheets/d/11923uPwbBZFjjGgGUA6NLw09EwE0CqkOc4q9oUmW1yo/edit?usp=sharing"",""แพร่!J568"")"),0)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IFERROR(__xludf.DUMMYFUNCTION("IMPORTRANGE(""https://docs.google.com/spreadsheets/d/11923uPwbBZFjjGgGUA6NLw09EwE0CqkOc4q9oUmW1yo/edit?usp=sharing"",""แพร่!J569"")"),0)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IFERROR(__xludf.DUMMYFUNCTION("IMPORTRANGE(""https://docs.google.com/spreadsheets/d/11923uPwbBZFjjGgGUA6NLw09EwE0CqkOc4q9oUmW1yo/edit?usp=sharing"",""แพร่!J570"")"),0)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IFERROR(__xludf.DUMMYFUNCTION("IMPORTRANGE(""https://docs.google.com/spreadsheets/d/11923uPwbBZFjjGgGUA6NLw09EwE0CqkOc4q9oUmW1yo/edit?usp=sharing"",""แพร่!J571"")"),0)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IFERROR(__xludf.DUMMYFUNCTION("IMPORTRANGE(""https://docs.google.com/spreadsheets/d/11923uPwbBZFjjGgGUA6NLw09EwE0CqkOc4q9oUmW1yo/edit?usp=sharing"",""แพร่!J572"")"),0)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5.26953125" customWidth="1"/>
    <col min="10" max="10" width="15.54296875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282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3193402</v>
      </c>
      <c r="M8" s="23">
        <f t="shared" ca="1" si="0"/>
        <v>2196911</v>
      </c>
      <c r="N8" s="23">
        <f t="shared" ca="1" si="0"/>
        <v>2343990.2800000003</v>
      </c>
      <c r="O8" s="22">
        <f t="shared" ref="O8:O16" ca="1" si="1">IF(L8&gt;0,N8*100/L8,0)</f>
        <v>73.401040019389995</v>
      </c>
      <c r="P8" s="22">
        <f t="shared" ref="P8:P16" ca="1" si="2">IF(M8&gt;0,N8*100/M8,0)</f>
        <v>106.6948219568294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3193402</v>
      </c>
      <c r="M10" s="30">
        <f t="shared" ca="1" si="4"/>
        <v>2196911</v>
      </c>
      <c r="N10" s="30">
        <f t="shared" ca="1" si="4"/>
        <v>2343990.2800000003</v>
      </c>
      <c r="O10" s="29">
        <f t="shared" ca="1" si="1"/>
        <v>73.401040019389995</v>
      </c>
      <c r="P10" s="29">
        <f t="shared" ca="1" si="2"/>
        <v>106.6948219568294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3145602</v>
      </c>
      <c r="M12" s="39">
        <f t="shared" ca="1" si="6"/>
        <v>2149111</v>
      </c>
      <c r="N12" s="39">
        <f t="shared" ca="1" si="6"/>
        <v>2296190.2800000003</v>
      </c>
      <c r="O12" s="39">
        <f t="shared" ca="1" si="1"/>
        <v>72.996847026419758</v>
      </c>
      <c r="P12" s="39">
        <f t="shared" ca="1" si="2"/>
        <v>106.84372654553442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1587602</v>
      </c>
      <c r="M14" s="39">
        <f t="shared" si="8"/>
        <v>0</v>
      </c>
      <c r="N14" s="39">
        <f t="shared" ca="1" si="8"/>
        <v>797529</v>
      </c>
      <c r="O14" s="39">
        <f t="shared" ca="1" si="1"/>
        <v>50.234819558050447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2081675</v>
      </c>
      <c r="M18" s="23">
        <f t="shared" ca="1" si="11"/>
        <v>2196911</v>
      </c>
      <c r="N18" s="23">
        <f t="shared" ca="1" si="11"/>
        <v>1546461.28</v>
      </c>
      <c r="O18" s="22">
        <f t="shared" ref="O18:O20" ca="1" si="12">IF(L18&gt;0,N18*100/L18,0)</f>
        <v>74.28927570345995</v>
      </c>
      <c r="P18" s="22">
        <f t="shared" ref="P18:P26" ca="1" si="13">IF(M18&gt;0,N18*100/M18,0)</f>
        <v>70.392532059787584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2081675</v>
      </c>
      <c r="M20" s="30">
        <f t="shared" ca="1" si="15"/>
        <v>2196911</v>
      </c>
      <c r="N20" s="30">
        <f t="shared" ca="1" si="15"/>
        <v>1546461.28</v>
      </c>
      <c r="O20" s="29">
        <f t="shared" ca="1" si="12"/>
        <v>74.28927570345995</v>
      </c>
      <c r="P20" s="29">
        <f t="shared" ca="1" si="13"/>
        <v>70.392532059787584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2033875</v>
      </c>
      <c r="M22" s="42">
        <f t="shared" ca="1" si="18"/>
        <v>2149111</v>
      </c>
      <c r="N22" s="39">
        <f t="shared" ca="1" si="18"/>
        <v>1498661.28</v>
      </c>
      <c r="O22" s="39">
        <f t="shared" ca="1" si="17"/>
        <v>73.685023907565608</v>
      </c>
      <c r="P22" s="39">
        <f t="shared" ca="1" si="13"/>
        <v>69.73401001623462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475875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1111727</v>
      </c>
      <c r="M28" s="23">
        <f t="shared" si="23"/>
        <v>0</v>
      </c>
      <c r="N28" s="23">
        <f t="shared" ca="1" si="23"/>
        <v>797529</v>
      </c>
      <c r="O28" s="22">
        <f t="shared" ref="O28:O30" ca="1" si="24">IF(L28&gt;0,N28*100/L28,0)</f>
        <v>71.737845712121768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1111727</v>
      </c>
      <c r="M30" s="30">
        <f t="shared" si="27"/>
        <v>0</v>
      </c>
      <c r="N30" s="30">
        <f t="shared" ca="1" si="27"/>
        <v>797529</v>
      </c>
      <c r="O30" s="29">
        <f t="shared" ca="1" si="24"/>
        <v>71.737845712121768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1111727</v>
      </c>
      <c r="M32" s="39">
        <f t="shared" si="30"/>
        <v>0</v>
      </c>
      <c r="N32" s="39">
        <f t="shared" ca="1" si="30"/>
        <v>797529</v>
      </c>
      <c r="O32" s="39">
        <f t="shared" ca="1" si="29"/>
        <v>71.737845712121768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1111727</v>
      </c>
      <c r="M34" s="39">
        <f t="shared" si="32"/>
        <v>0</v>
      </c>
      <c r="N34" s="39">
        <f t="shared" ca="1" si="32"/>
        <v>797529</v>
      </c>
      <c r="O34" s="39">
        <f t="shared" ca="1" si="29"/>
        <v>71.737845712121768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2081675</v>
      </c>
      <c r="M37" s="55">
        <f t="shared" ca="1" si="33"/>
        <v>2196911</v>
      </c>
      <c r="N37" s="55">
        <f t="shared" ca="1" si="33"/>
        <v>1546461.28</v>
      </c>
      <c r="O37" s="56">
        <f t="shared" ca="1" si="29"/>
        <v>74.28927570345995</v>
      </c>
      <c r="P37" s="56">
        <f t="shared" ca="1" si="25"/>
        <v>70.392532059787584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669700</v>
      </c>
      <c r="N41" s="79">
        <f t="shared" ca="1" si="34"/>
        <v>478344.98</v>
      </c>
      <c r="O41" s="78">
        <f t="shared" ref="O41:O43" ca="1" si="35">IF(L41&gt;0,N41*100/L41,0)</f>
        <v>71.426755263550845</v>
      </c>
      <c r="P41" s="78">
        <f t="shared" ref="P41:P43" ca="1" si="36">IF(M41&gt;0,N41*100/M41,0)</f>
        <v>71.426755263550845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669700</v>
      </c>
      <c r="N43" s="79">
        <f t="shared" ca="1" si="38"/>
        <v>478344.98</v>
      </c>
      <c r="O43" s="78">
        <f t="shared" ca="1" si="35"/>
        <v>71.426755263550845</v>
      </c>
      <c r="P43" s="78">
        <f t="shared" ca="1" si="36"/>
        <v>71.426755263550845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IFERROR(__xludf.DUMMYFUNCTION("IMPORTRANGE(""https://docs.google.com/spreadsheets/d/1Yj_ptqi66GCucihVvJfMjLAmec39IyEx_6qawtMGysU/edit?usp=sharing"",""สบก!Q31"")"),669700)</f>
        <v>669700</v>
      </c>
      <c r="N45" s="50">
        <f ca="1">IFERROR(__xludf.DUMMYFUNCTION("IMPORTRANGE(""https://docs.google.com/spreadsheets/d/1Yj_ptqi66GCucihVvJfMjLAmec39IyEx_6qawtMGysU/edit?usp=sharing"",""สบก!R31"")"),478344.98)</f>
        <v>478344.98</v>
      </c>
      <c r="O45" s="39">
        <f ca="1">IF(L45&gt;0,N45*100/L45,0)</f>
        <v>71.426755263550845</v>
      </c>
      <c r="P45" s="39">
        <f ca="1">IF(M45&gt;0,N45*100/M45,0)</f>
        <v>71.426755263550845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202936</v>
      </c>
      <c r="N53" s="121">
        <f t="shared" ca="1" si="39"/>
        <v>159986</v>
      </c>
      <c r="O53" s="120">
        <f t="shared" ref="O53:O55" ca="1" si="40">IF(L53&gt;0,N53*100/L53,0)</f>
        <v>88.146556473829207</v>
      </c>
      <c r="P53" s="120">
        <f t="shared" ref="P53:P55" ca="1" si="41">IF(M53&gt;0,N53*100/M53,0)</f>
        <v>78.835692040840456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202936</v>
      </c>
      <c r="N55" s="121">
        <f t="shared" ca="1" si="43"/>
        <v>159986</v>
      </c>
      <c r="O55" s="120">
        <f t="shared" ca="1" si="40"/>
        <v>88.146556473829207</v>
      </c>
      <c r="P55" s="120">
        <f t="shared" ca="1" si="41"/>
        <v>78.835692040840456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IFERROR(__xludf.DUMMYFUNCTION("IMPORTRANGE(""https://docs.google.com/spreadsheets/d/1Yj_ptqi66GCucihVvJfMjLAmec39IyEx_6qawtMGysU/edit?usp=sharing"",""สบก!Z31"")"),202936)</f>
        <v>202936</v>
      </c>
      <c r="N57" s="50">
        <f ca="1">IFERROR(__xludf.DUMMYFUNCTION("IMPORTRANGE(""https://docs.google.com/spreadsheets/d/1Yj_ptqi66GCucihVvJfMjLAmec39IyEx_6qawtMGysU/edit?usp=sharing"",""สบก!AA31"")"),159986)</f>
        <v>159986</v>
      </c>
      <c r="O57" s="39">
        <f ca="1">IF(L57&gt;0,N57*100/L57,0)</f>
        <v>88.146556473829207</v>
      </c>
      <c r="P57" s="39">
        <f ca="1">IF(M57&gt;0,N57*100/M57,0)</f>
        <v>78.835692040840456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61315</v>
      </c>
      <c r="O118" s="151">
        <f t="shared" ref="O118:O120" ca="1" si="59">IF(L118&gt;0,N118*100/L118,0)</f>
        <v>74.3753032508491</v>
      </c>
      <c r="P118" s="151">
        <f t="shared" ref="P118:P120" ca="1" si="60">IF(M118&gt;0,N118*100/M118,0)</f>
        <v>74.3753032508491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61315</v>
      </c>
      <c r="O120" s="156">
        <f t="shared" ca="1" si="59"/>
        <v>74.3753032508491</v>
      </c>
      <c r="P120" s="156">
        <f t="shared" ca="1" si="60"/>
        <v>74.3753032508491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IFERROR(__xludf.DUMMYFUNCTION("IMPORTRANGE(""https://docs.google.com/spreadsheets/d/1Yj_ptqi66GCucihVvJfMjLAmec39IyEx_6qawtMGysU/edit?usp=sharing"",""สบก!BB31"")"),61315)</f>
        <v>61315</v>
      </c>
      <c r="O122" s="168">
        <f ca="1">IF(L122&gt;0,N122*100/L122,0)</f>
        <v>74.3753032508491</v>
      </c>
      <c r="P122" s="168">
        <f ca="1">IF(M122&gt;0,N122*100/M122,0)</f>
        <v>74.3753032508491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69500</v>
      </c>
      <c r="M140" s="152">
        <f t="shared" ca="1" si="64"/>
        <v>123600</v>
      </c>
      <c r="N140" s="152">
        <f t="shared" ca="1" si="64"/>
        <v>88098</v>
      </c>
      <c r="O140" s="151">
        <f t="shared" ref="O140:O142" ca="1" si="65">IF(L140&gt;0,N140*100/L140,0)</f>
        <v>126.75971223021583</v>
      </c>
      <c r="P140" s="151">
        <f t="shared" ref="P140:P142" ca="1" si="66">IF(M140&gt;0,N140*100/M140,0)</f>
        <v>71.27669902912622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69500</v>
      </c>
      <c r="M142" s="88">
        <f t="shared" ca="1" si="68"/>
        <v>123600</v>
      </c>
      <c r="N142" s="88">
        <f t="shared" ca="1" si="68"/>
        <v>88098</v>
      </c>
      <c r="O142" s="156">
        <f t="shared" ca="1" si="65"/>
        <v>126.75971223021583</v>
      </c>
      <c r="P142" s="156">
        <f t="shared" ca="1" si="66"/>
        <v>71.27669902912622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IFERROR(__xludf.DUMMYFUNCTION("IMPORTRANGE(""https://docs.google.com/spreadsheets/d/1Yj_ptqi66GCucihVvJfMjLAmec39IyEx_6qawtMGysU/edit?usp=sharing"",""สบก!BJ31"")"),123600)</f>
        <v>123600</v>
      </c>
      <c r="N144" s="168">
        <f ca="1">IFERROR(__xludf.DUMMYFUNCTION("IMPORTRANGE(""https://docs.google.com/spreadsheets/d/1Yj_ptqi66GCucihVvJfMjLAmec39IyEx_6qawtMGysU/edit?usp=sharing"",""สบก!BK31"")"),88098)</f>
        <v>88098</v>
      </c>
      <c r="O144" s="168">
        <f ca="1">IF(L144&gt;0,N144*100/L144,0)</f>
        <v>126.75971223021583</v>
      </c>
      <c r="P144" s="168">
        <f ca="1">IF(M144&gt;0,N144*100/M144,0)</f>
        <v>71.27669902912622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IFERROR(__xludf.DUMMYFUNCTION("IMPORTRANGE(""https://docs.google.com/spreadsheets/d/11923uPwbBZFjjGgGUA6NLw09EwE0CqkOc4q9oUmW1yo/edit?usp=sharing"",""แม่ฮ่องสอน!J84"")"),82)</f>
        <v>82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IFERROR(__xludf.DUMMYFUNCTION("IMPORTRANGE(""https://docs.google.com/spreadsheets/d/11923uPwbBZFjjGgGUA6NLw09EwE0CqkOc4q9oUmW1yo/edit?usp=sharing"",""แม่ฮ่องสอน!J85"")"),82)</f>
        <v>82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110996</v>
      </c>
      <c r="O271" s="151">
        <f t="shared" ref="O271:O273" ca="1" si="84">IF(L271&gt;0,N271*100/L271,0)</f>
        <v>59.292735042735046</v>
      </c>
      <c r="P271" s="151">
        <f t="shared" ref="P271:P273" ca="1" si="85">IF(M271&gt;0,N271*100/M271,0)</f>
        <v>59.292735042735046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187200</v>
      </c>
      <c r="N273" s="88">
        <f t="shared" ca="1" si="87"/>
        <v>110996</v>
      </c>
      <c r="O273" s="156">
        <f t="shared" ca="1" si="84"/>
        <v>59.292735042735046</v>
      </c>
      <c r="P273" s="156">
        <f t="shared" ca="1" si="85"/>
        <v>59.292735042735046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IFERROR(__xludf.DUMMYFUNCTION("IMPORTRANGE(""https://docs.google.com/spreadsheets/d/1Yj_ptqi66GCucihVvJfMjLAmec39IyEx_6qawtMGysU/edit?usp=sharing"",""สบก!CK31"")"),187200)</f>
        <v>187200</v>
      </c>
      <c r="N275" s="168">
        <f ca="1">IFERROR(__xludf.DUMMYFUNCTION("IMPORTRANGE(""https://docs.google.com/spreadsheets/d/1Yj_ptqi66GCucihVvJfMjLAmec39IyEx_6qawtMGysU/edit?usp=sharing"",""สบก!CL31"")"),110996)</f>
        <v>110996</v>
      </c>
      <c r="O275" s="168">
        <f ca="1">IF(L275&gt;0,N275*100/L275,0)</f>
        <v>59.292735042735046</v>
      </c>
      <c r="P275" s="168">
        <f ca="1">IF(M275&gt;0,N275*100/M275,0)</f>
        <v>59.292735042735046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IFERROR(__xludf.DUMMYFUNCTION("IMPORTRANGE(""https://docs.google.com/spreadsheets/d/11923uPwbBZFjjGgGUA6NLw09EwE0CqkOc4q9oUmW1yo/edit?usp=sharing"",""แม่ฮ่องสอน!J228"")"),106)</f>
        <v>106</v>
      </c>
      <c r="K328" s="317">
        <f ca="1">IF(I328&gt;0,J328*100/I328,0)</f>
        <v>111.57894736842105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872040</v>
      </c>
      <c r="M329" s="152">
        <f t="shared" ca="1" si="98"/>
        <v>911740</v>
      </c>
      <c r="N329" s="152">
        <f t="shared" ca="1" si="98"/>
        <v>628426.30000000005</v>
      </c>
      <c r="O329" s="151">
        <f t="shared" ref="O329:O331" ca="1" si="99">IF(L329&gt;0,N329*100/L329,0)</f>
        <v>72.06393055364434</v>
      </c>
      <c r="P329" s="151">
        <f t="shared" ref="P329:P331" ca="1" si="100">IF(M329&gt;0,N329*100/M329,0)</f>
        <v>68.926042512119693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872040</v>
      </c>
      <c r="M331" s="88">
        <f t="shared" ca="1" si="102"/>
        <v>911740</v>
      </c>
      <c r="N331" s="88">
        <f t="shared" ca="1" si="102"/>
        <v>628426.30000000005</v>
      </c>
      <c r="O331" s="156">
        <f t="shared" ca="1" si="99"/>
        <v>72.06393055364434</v>
      </c>
      <c r="P331" s="156">
        <f t="shared" ca="1" si="100"/>
        <v>68.926042512119693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824240</v>
      </c>
      <c r="M333" s="167">
        <f ca="1">IFERROR(__xludf.DUMMYFUNCTION("IMPORTRANGE(""https://docs.google.com/spreadsheets/d/1Yj_ptqi66GCucihVvJfMjLAmec39IyEx_6qawtMGysU/edit?usp=sharing"",""สบก!DL31"")"),863940)</f>
        <v>863940</v>
      </c>
      <c r="N333" s="168">
        <f ca="1">IFERROR(__xludf.DUMMYFUNCTION("IMPORTRANGE(""https://docs.google.com/spreadsheets/d/1Yj_ptqi66GCucihVvJfMjLAmec39IyEx_6qawtMGysU/edit?usp=sharing"",""สบก!DM31"")"),580626.3)</f>
        <v>580626.30000000005</v>
      </c>
      <c r="O333" s="168">
        <f ca="1">IF(L333&gt;0,N333*100/L333,0)</f>
        <v>70.443839173056404</v>
      </c>
      <c r="P333" s="168">
        <f ca="1">IF(M333&gt;0,N333*100/M333,0)</f>
        <v>67.206785193416223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IFERROR(__xludf.DUMMYFUNCTION("IMPORTRANGE(""https://docs.google.com/spreadsheets/d/1Yj_ptqi66GCucihVvJfMjLAmec39IyEx_6qawtMGysU/edit?usp=sharing"",""สบก!DI31"")"),249440)</f>
        <v>249440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IFERROR(__xludf.DUMMYFUNCTION("IMPORTRANGE(""https://docs.google.com/spreadsheets/d/11923uPwbBZFjjGgGUA6NLw09EwE0CqkOc4q9oUmW1yo/edit?usp=sharing"",""แม่ฮ่องสอน!J234"")"),55)</f>
        <v>55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IFERROR(__xludf.DUMMYFUNCTION("IMPORTRANGE(""https://docs.google.com/spreadsheets/d/11923uPwbBZFjjGgGUA6NLw09EwE0CqkOc4q9oUmW1yo/edit?usp=sharing"",""แม่ฮ่องสอน!J235"")"),107.32)</f>
        <v>107.32</v>
      </c>
      <c r="K340" s="342">
        <f t="shared" ca="1" si="103"/>
        <v>71.546666666666667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IFERROR(__xludf.DUMMYFUNCTION("IMPORTRANGE(""https://docs.google.com/spreadsheets/d/11923uPwbBZFjjGgGUA6NLw09EwE0CqkOc4q9oUmW1yo/edit?usp=sharing"",""แม่ฮ่องสอน!J236"")"),112)</f>
        <v>112</v>
      </c>
      <c r="K341" s="342">
        <f t="shared" ca="1" si="103"/>
        <v>117.89473684210526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IFERROR(__xludf.DUMMYFUNCTION("IMPORTRANGE(""https://docs.google.com/spreadsheets/d/11923uPwbBZFjjGgGUA6NLw09EwE0CqkOc4q9oUmW1yo/edit?usp=sharing"",""แม่ฮ่องสอน!J237"")"),354.409999999999)</f>
        <v>354.409999999999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IFERROR(__xludf.DUMMYFUNCTION("IMPORTRANGE(""https://docs.google.com/spreadsheets/d/11923uPwbBZFjjGgGUA6NLw09EwE0CqkOc4q9oUmW1yo/edit?usp=sharing"",""แม่ฮ่องสอน!J240"")"),106)</f>
        <v>106</v>
      </c>
      <c r="K345" s="342">
        <f t="shared" ca="1" si="103"/>
        <v>111.57894736842105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IFERROR(__xludf.DUMMYFUNCTION("IMPORTRANGE(""https://docs.google.com/spreadsheets/d/11923uPwbBZFjjGgGUA6NLw09EwE0CqkOc4q9oUmW1yo/edit?usp=sharing"",""แม่ฮ่องสอน!J241"")"),348.08)</f>
        <v>348.08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IFERROR(__xludf.DUMMYFUNCTION("IMPORTRANGE(""https://docs.google.com/spreadsheets/d/11923uPwbBZFjjGgGUA6NLw09EwE0CqkOc4q9oUmW1yo/edit?usp=sharing"",""แม่ฮ่องสอน!L242"")"),1111727)</f>
        <v>1111727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IFERROR(__xludf.DUMMYFUNCTION("IMPORTRANGE(""https://docs.google.com/spreadsheets/d/11923uPwbBZFjjGgGUA6NLw09EwE0CqkOc4q9oUmW1yo/edit?usp=sharing"",""แม่ฮ่องสอน!M242"")"),797529)</f>
        <v>797529</v>
      </c>
      <c r="O347" s="357">
        <f ca="1">+IF(L347&gt;0,N347*100/L347,0)</f>
        <v>71.737845712121768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IFERROR(__xludf.DUMMYFUNCTION("IMPORTRANGE(""https://docs.google.com/spreadsheets/d/11923uPwbBZFjjGgGUA6NLw09EwE0CqkOc4q9oUmW1yo/edit?usp=sharing"",""แม่ฮ่องสอน!M244"")"),282741)</f>
        <v>282741</v>
      </c>
      <c r="O349" s="372">
        <f ca="1">+IF(L349&gt;0,N349*100/L349,0)</f>
        <v>79.965212964534189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IFERROR(__xludf.DUMMYFUNCTION("IMPORTRANGE(""https://docs.google.com/spreadsheets/d/11923uPwbBZFjjGgGUA6NLw09EwE0CqkOc4q9oUmW1yo/edit?usp=sharing"",""แม่ฮ่องสอน!M247"")"),282741)</f>
        <v>282741</v>
      </c>
      <c r="O352" s="165">
        <f t="shared" ca="1" si="105"/>
        <v>79.965212964534189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IFERROR(__xludf.DUMMYFUNCTION("IMPORTRANGE(""https://docs.google.com/spreadsheets/d/11923uPwbBZFjjGgGUA6NLw09EwE0CqkOc4q9oUmW1yo/edit?usp=sharing"",""แม่ฮ่องสอน!M249"")"),282741)</f>
        <v>282741</v>
      </c>
      <c r="O354" s="168">
        <f t="shared" ca="1" si="105"/>
        <v>79.965212964534189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IFERROR(__xludf.DUMMYFUNCTION("IMPORTRANGE(""https://docs.google.com/spreadsheets/d/11923uPwbBZFjjGgGUA6NLw09EwE0CqkOc4q9oUmW1yo/edit?usp=sharing"",""แม่ฮ่องสอน!M252"")"),85161)</f>
        <v>85161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IFERROR(__xludf.DUMMYFUNCTION("IMPORTRANGE(""https://docs.google.com/spreadsheets/d/11923uPwbBZFjjGgGUA6NLw09EwE0CqkOc4q9oUmW1yo/edit?usp=sharing"",""แม่ฮ่องสอน!M253"")"),30780)</f>
        <v>30780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IFERROR(__xludf.DUMMYFUNCTION("IMPORTRANGE(""https://docs.google.com/spreadsheets/d/11923uPwbBZFjjGgGUA6NLw09EwE0CqkOc4q9oUmW1yo/edit?usp=sharing"",""แม่ฮ่องสอน!J275"")"),100)</f>
        <v>100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IFERROR(__xludf.DUMMYFUNCTION("IMPORTRANGE(""https://docs.google.com/spreadsheets/d/11923uPwbBZFjjGgGUA6NLw09EwE0CqkOc4q9oUmW1yo/edit?usp=sharing"",""แม่ฮ่องสอน!M275"")"),124650)</f>
        <v>124650</v>
      </c>
      <c r="O380" s="372">
        <f ca="1">+IF(L380&gt;0,N380*100/L380,0)</f>
        <v>97.642174526084915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IFERROR(__xludf.DUMMYFUNCTION("IMPORTRANGE(""https://docs.google.com/spreadsheets/d/11923uPwbBZFjjGgGUA6NLw09EwE0CqkOc4q9oUmW1yo/edit?usp=sharing"",""แม่ฮ่องสอน!M278"")"),124650)</f>
        <v>124650</v>
      </c>
      <c r="O383" s="165">
        <f t="shared" ca="1" si="109"/>
        <v>97.642174526084915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IFERROR(__xludf.DUMMYFUNCTION("IMPORTRANGE(""https://docs.google.com/spreadsheets/d/11923uPwbBZFjjGgGUA6NLw09EwE0CqkOc4q9oUmW1yo/edit?usp=sharing"",""แม่ฮ่องสอน!M280"")"),124650)</f>
        <v>124650</v>
      </c>
      <c r="O385" s="168">
        <f t="shared" ca="1" si="109"/>
        <v>97.642174526084915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IFERROR(__xludf.DUMMYFUNCTION("IMPORTRANGE(""https://docs.google.com/spreadsheets/d/11923uPwbBZFjjGgGUA6NLw09EwE0CqkOc4q9oUmW1yo/edit?usp=sharing"",""แม่ฮ่องสอน!M282"")"),62500)</f>
        <v>62500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IFERROR(__xludf.DUMMYFUNCTION("IMPORTRANGE(""https://docs.google.com/spreadsheets/d/11923uPwbBZFjjGgGUA6NLw09EwE0CqkOc4q9oUmW1yo/edit?usp=sharing"",""แม่ฮ่องสอน!M284"")"),20750)</f>
        <v>20750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IFERROR(__xludf.DUMMYFUNCTION("IMPORTRANGE(""https://docs.google.com/spreadsheets/d/11923uPwbBZFjjGgGUA6NLw09EwE0CqkOc4q9oUmW1yo/edit?usp=sharing"",""แม่ฮ่องสอน!J292"")"),100)</f>
        <v>100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IFERROR(__xludf.DUMMYFUNCTION("IMPORTRANGE(""https://docs.google.com/spreadsheets/d/11923uPwbBZFjjGgGUA6NLw09EwE0CqkOc4q9oUmW1yo/edit?usp=sharing"",""แม่ฮ่องสอน!M296"")"),103810)</f>
        <v>103810</v>
      </c>
      <c r="O401" s="372">
        <f ca="1">+IF(L401&gt;0,N401*100/L401,0)</f>
        <v>99.254230806004401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IFERROR(__xludf.DUMMYFUNCTION("IMPORTRANGE(""https://docs.google.com/spreadsheets/d/11923uPwbBZFjjGgGUA6NLw09EwE0CqkOc4q9oUmW1yo/edit?usp=sharing"",""แม่ฮ่องสอน!M299"")"),103810)</f>
        <v>103810</v>
      </c>
      <c r="O404" s="168">
        <f t="shared" ca="1" si="112"/>
        <v>99.254230806004401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IFERROR(__xludf.DUMMYFUNCTION("IMPORTRANGE(""https://docs.google.com/spreadsheets/d/11923uPwbBZFjjGgGUA6NLw09EwE0CqkOc4q9oUmW1yo/edit?usp=sharing"",""แม่ฮ่องสอน!M301"")"),103810)</f>
        <v>103810</v>
      </c>
      <c r="O406" s="168">
        <f t="shared" ca="1" si="112"/>
        <v>99.254230806004401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IFERROR(__xludf.DUMMYFUNCTION("IMPORTRANGE(""https://docs.google.com/spreadsheets/d/11923uPwbBZFjjGgGUA6NLw09EwE0CqkOc4q9oUmW1yo/edit?usp=sharing"",""แม่ฮ่องสอน!M305"")"),22040)</f>
        <v>22040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IFERROR(__xludf.DUMMYFUNCTION("IMPORTRANGE(""https://docs.google.com/spreadsheets/d/11923uPwbBZFjjGgGUA6NLw09EwE0CqkOc4q9oUmW1yo/edit?usp=sharing"",""แม่ฮ่องสอน!M330"")"),78959)</f>
        <v>78959</v>
      </c>
      <c r="O435" s="411">
        <f t="shared" ref="O435:O439" ca="1" si="114">+IF(L435&gt;0,N435*100/L435,0)</f>
        <v>78.959000000000003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IFERROR(__xludf.DUMMYFUNCTION("IMPORTRANGE(""https://docs.google.com/spreadsheets/d/11923uPwbBZFjjGgGUA6NLw09EwE0CqkOc4q9oUmW1yo/edit?usp=sharing"",""แม่ฮ่องสอน!M332"")"),78959)</f>
        <v>78959</v>
      </c>
      <c r="O437" s="168">
        <f t="shared" ca="1" si="114"/>
        <v>78.959000000000003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IFERROR(__xludf.DUMMYFUNCTION("IMPORTRANGE(""https://docs.google.com/spreadsheets/d/11923uPwbBZFjjGgGUA6NLw09EwE0CqkOc4q9oUmW1yo/edit?usp=sharing"",""แม่ฮ่องสอน!M334"")"),78959)</f>
        <v>78959</v>
      </c>
      <c r="O439" s="168">
        <f t="shared" ca="1" si="114"/>
        <v>78.959000000000003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IFERROR(__xludf.DUMMYFUNCTION("IMPORTRANGE(""https://docs.google.com/spreadsheets/d/11923uPwbBZFjjGgGUA6NLw09EwE0CqkOc4q9oUmW1yo/edit?usp=sharing"",""แม่ฮ่องสอน!M338"")"),34759)</f>
        <v>34759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IFERROR(__xludf.DUMMYFUNCTION("IMPORTRANGE(""https://docs.google.com/spreadsheets/d/11923uPwbBZFjjGgGUA6NLw09EwE0CqkOc4q9oUmW1yo/edit?usp=sharing"",""แม่ฮ่องสอน!J459"")"),345)</f>
        <v>345</v>
      </c>
      <c r="K564" s="371">
        <f ca="1">IF(I564&gt;0,J564*100/I564,0)</f>
        <v>138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IFERROR(__xludf.DUMMYFUNCTION("IMPORTRANGE(""https://docs.google.com/spreadsheets/d/11923uPwbBZFjjGgGUA6NLw09EwE0CqkOc4q9oUmW1yo/edit?usp=sharing"",""แม่ฮ่องสอน!M459"")"),88187)</f>
        <v>88187</v>
      </c>
      <c r="O564" s="372">
        <f t="shared" ref="O564:O568" ca="1" si="122">+IF(L564&gt;0,N564*100/L564,0)</f>
        <v>67.794434194341946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IFERROR(__xludf.DUMMYFUNCTION("IMPORTRANGE(""https://docs.google.com/spreadsheets/d/11923uPwbBZFjjGgGUA6NLw09EwE0CqkOc4q9oUmW1yo/edit?usp=sharing"",""แม่ฮ่องสอน!M461"")"),88187)</f>
        <v>88187</v>
      </c>
      <c r="O566" s="168">
        <f t="shared" ca="1" si="122"/>
        <v>67.794434194341946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IFERROR(__xludf.DUMMYFUNCTION("IMPORTRANGE(""https://docs.google.com/spreadsheets/d/11923uPwbBZFjjGgGUA6NLw09EwE0CqkOc4q9oUmW1yo/edit?usp=sharing"",""แม่ฮ่องสอน!M463"")"),88187)</f>
        <v>88187</v>
      </c>
      <c r="O568" s="168">
        <f t="shared" ca="1" si="122"/>
        <v>67.794434194341946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IFERROR(__xludf.DUMMYFUNCTION("IMPORTRANGE(""https://docs.google.com/spreadsheets/d/11923uPwbBZFjjGgGUA6NLw09EwE0CqkOc4q9oUmW1yo/edit?usp=sharing"",""แม่ฮ่องสอน!M466"")"),65607)</f>
        <v>65607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IFERROR(__xludf.DUMMYFUNCTION("IMPORTRANGE(""https://docs.google.com/spreadsheets/d/11923uPwbBZFjjGgGUA6NLw09EwE0CqkOc4q9oUmW1yo/edit?usp=sharing"",""แม่ฮ่องสอน!M467"")"),22580)</f>
        <v>22580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IFERROR(__xludf.DUMMYFUNCTION("IMPORTRANGE(""https://docs.google.com/spreadsheets/d/11923uPwbBZFjjGgGUA6NLw09EwE0CqkOc4q9oUmW1yo/edit?usp=sharing"",""แม่ฮ่องสอน!J468"")"),345)</f>
        <v>345</v>
      </c>
      <c r="K573" s="201">
        <f ca="1">IF(I573&gt;0,J573*100/I573,0)</f>
        <v>138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IFERROR(__xludf.DUMMYFUNCTION("IMPORTRANGE(""https://docs.google.com/spreadsheets/d/11923uPwbBZFjjGgGUA6NLw09EwE0CqkOc4q9oUmW1yo/edit?usp=sharing"",""แม่ฮ่องสอน!J471"")"),215)</f>
        <v>215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IFERROR(__xludf.DUMMYFUNCTION("IMPORTRANGE(""https://docs.google.com/spreadsheets/d/11923uPwbBZFjjGgGUA6NLw09EwE0CqkOc4q9oUmW1yo/edit?usp=sharing"",""แม่ฮ่องสอน!J472"")"),130)</f>
        <v>130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IFERROR(__xludf.DUMMYFUNCTION("IMPORTRANGE(""https://docs.google.com/spreadsheets/d/11923uPwbBZFjjGgGUA6NLw09EwE0CqkOc4q9oUmW1yo/edit?usp=sharing"",""แม่ฮ่องสอน!L475"")"),156934)</f>
        <v>156934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IFERROR(__xludf.DUMMYFUNCTION("IMPORTRANGE(""https://docs.google.com/spreadsheets/d/11923uPwbBZFjjGgGUA6NLw09EwE0CqkOc4q9oUmW1yo/edit?usp=sharing"",""แม่ฮ่องสอน!M475"")"),44620)</f>
        <v>44620</v>
      </c>
      <c r="O580" s="372">
        <f t="shared" ref="O580:O584" ca="1" si="124">+IF(L580&gt;0,N580*100/L580,0)</f>
        <v>28.432334612002499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IFERROR(__xludf.DUMMYFUNCTION("IMPORTRANGE(""https://docs.google.com/spreadsheets/d/11923uPwbBZFjjGgGUA6NLw09EwE0CqkOc4q9oUmW1yo/edit?usp=sharing"",""แม่ฮ่องสอน!L477"")"),156934)</f>
        <v>156934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28.432334612002499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IFERROR(__xludf.DUMMYFUNCTION("IMPORTRANGE(""https://docs.google.com/spreadsheets/d/11923uPwbBZFjjGgGUA6NLw09EwE0CqkOc4q9oUmW1yo/edit?usp=sharing"",""แม่ฮ่องสอน!L479"")"),156934)</f>
        <v>156934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28.432334612002499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8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IFERROR(__xludf.DUMMYFUNCTION("IMPORTRANGE(""https://docs.google.com/spreadsheets/d/11923uPwbBZFjjGgGUA6NLw09EwE0CqkOc4q9oUmW1yo/edit?usp=sharing"",""แม่ฮ่องสอน!M492"")"),4200)</f>
        <v>4200</v>
      </c>
      <c r="O597" s="411">
        <f t="shared" ref="O597:O601" ca="1" si="126">+IF(L597&gt;0,N597*100/L597,0)</f>
        <v>60.431654676258994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IFERROR(__xludf.DUMMYFUNCTION("IMPORTRANGE(""https://docs.google.com/spreadsheets/d/11923uPwbBZFjjGgGUA6NLw09EwE0CqkOc4q9oUmW1yo/edit?usp=sharing"",""แม่ฮ่องสอน!M494"")"),4200)</f>
        <v>4200</v>
      </c>
      <c r="O599" s="168">
        <f t="shared" ca="1" si="126"/>
        <v>60.431654676258994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IFERROR(__xludf.DUMMYFUNCTION("IMPORTRANGE(""https://docs.google.com/spreadsheets/d/11923uPwbBZFjjGgGUA6NLw09EwE0CqkOc4q9oUmW1yo/edit?usp=sharing"",""แม่ฮ่องสอน!M496"")"),4200)</f>
        <v>4200</v>
      </c>
      <c r="O601" s="168">
        <f t="shared" ca="1" si="126"/>
        <v>60.431654676258994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IFERROR(__xludf.DUMMYFUNCTION("IMPORTRANGE(""https://docs.google.com/spreadsheets/d/11923uPwbBZFjjGgGUA6NLw09EwE0CqkOc4q9oUmW1yo/edit?usp=sharing"",""แม่ฮ่องสอน!M500"")"),4200)</f>
        <v>4200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IFERROR(__xludf.DUMMYFUNCTION("IMPORTRANGE(""https://docs.google.com/spreadsheets/d/11923uPwbBZFjjGgGUA6NLw09EwE0CqkOc4q9oUmW1yo/edit?usp=sharing"",""แม่ฮ่องสอน!J523"")"),819956.08)</f>
        <v>819956.08</v>
      </c>
      <c r="K628" s="342">
        <f t="shared" ref="K628:K635" ca="1" si="129">IF(I628&gt;0,J628*100/I628,0)</f>
        <v>97.71995804538318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IFERROR(__xludf.DUMMYFUNCTION("IMPORTRANGE(""https://docs.google.com/spreadsheets/d/11923uPwbBZFjjGgGUA6NLw09EwE0CqkOc4q9oUmW1yo/edit?usp=sharing"",""แม่ฮ่องสอน!J524"")"),78)</f>
        <v>78</v>
      </c>
      <c r="K629" s="342">
        <f t="shared" ca="1" si="129"/>
        <v>92.857142857142861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IFERROR(__xludf.DUMMYFUNCTION("IMPORTRANGE(""https://docs.google.com/spreadsheets/d/11923uPwbBZFjjGgGUA6NLw09EwE0CqkOc4q9oUmW1yo/edit?usp=sharing"",""แม่ฮ่องสอน!J525"")"),141879.3)</f>
        <v>141879.29999999999</v>
      </c>
      <c r="K630" s="342">
        <f t="shared" ca="1" si="129"/>
        <v>41.564025554912355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IFERROR(__xludf.DUMMYFUNCTION("IMPORTRANGE(""https://docs.google.com/spreadsheets/d/11923uPwbBZFjjGgGUA6NLw09EwE0CqkOc4q9oUmW1yo/edit?usp=sharing"",""แม่ฮ่องสอน!J526"")"),22)</f>
        <v>22</v>
      </c>
      <c r="K631" s="342">
        <f t="shared" ca="1" si="129"/>
        <v>81.481481481481481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1">
        <f ca="1">IFERROR(__xludf.DUMMYFUNCTION("IMPORTRANGE(""https://docs.google.com/spreadsheets/d/11923uPwbBZFjjGgGUA6NLw09EwE0CqkOc4q9oUmW1yo/edit?usp=sharing"",""แม่ฮ่องสอน!J529"")"),900000)</f>
        <v>900000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IFERROR(__xludf.DUMMYFUNCTION("IMPORTRANGE(""https://docs.google.com/spreadsheets/d/11923uPwbBZFjjGgGUA6NLw09EwE0CqkOc4q9oUmW1yo/edit?usp=sharing"",""แม่ฮ่องสอน!I530"")"),30)</f>
        <v>30</v>
      </c>
      <c r="J635" s="505">
        <f ca="1">IFERROR(__xludf.DUMMYFUNCTION("IMPORTRANGE(""https://docs.google.com/spreadsheets/d/11923uPwbBZFjjGgGUA6NLw09EwE0CqkOc4q9oUmW1yo/edit?usp=sharing"",""แม่ฮ่องสอน!J530"")"),28)</f>
        <v>28</v>
      </c>
      <c r="K635" s="487">
        <f t="shared" ca="1" si="129"/>
        <v>93.333333333333329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IFERROR(__xludf.DUMMYFUNCTION("IMPORTRANGE(""https://docs.google.com/spreadsheets/d/11923uPwbBZFjjGgGUA6NLw09EwE0CqkOc4q9oUmW1yo/edit?usp=sharing"",""แม่ฮ่องสอน!J541"")"),0)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IFERROR(__xludf.DUMMYFUNCTION("IMPORTRANGE(""https://docs.google.com/spreadsheets/d/11923uPwbBZFjjGgGUA6NLw09EwE0CqkOc4q9oUmW1yo/edit?usp=sharing"",""แม่ฮ่องสอน!J542"")"),0)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IFERROR(__xludf.DUMMYFUNCTION("IMPORTRANGE(""https://docs.google.com/spreadsheets/d/11923uPwbBZFjjGgGUA6NLw09EwE0CqkOc4q9oUmW1yo/edit?usp=sharing"",""แม่ฮ่องสอน!I543"")"),0)</f>
        <v>0</v>
      </c>
      <c r="J648" s="536">
        <f ca="1">IFERROR(__xludf.DUMMYFUNCTION("IMPORTRANGE(""https://docs.google.com/spreadsheets/d/11923uPwbBZFjjGgGUA6NLw09EwE0CqkOc4q9oUmW1yo/edit?usp=sharing"",""แม่ฮ่องสอน!J543"")"),0)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IFERROR(__xludf.DUMMYFUNCTION("IMPORTRANGE(""https://docs.google.com/spreadsheets/d/11923uPwbBZFjjGgGUA6NLw09EwE0CqkOc4q9oUmW1yo/edit?usp=sharing"",""แม่ฮ่องสอน!L543"")"),0)</f>
        <v>0</v>
      </c>
      <c r="M648" s="521"/>
      <c r="N648" s="538">
        <f ca="1">IFERROR(__xludf.DUMMYFUNCTION("IMPORTRANGE(""https://docs.google.com/spreadsheets/d/11923uPwbBZFjjGgGUA6NLw09EwE0CqkOc4q9oUmW1yo/edit?usp=sharing"",""แม่ฮ่องสอน!M543"")"),0)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IFERROR(__xludf.DUMMYFUNCTION("IMPORTRANGE(""https://docs.google.com/spreadsheets/d/11923uPwbBZFjjGgGUA6NLw09EwE0CqkOc4q9oUmW1yo/edit?usp=sharing"",""แม่ฮ่องสอน!I544"")"),0)</f>
        <v>0</v>
      </c>
      <c r="J649" s="536">
        <f ca="1">IFERROR(__xludf.DUMMYFUNCTION("IMPORTRANGE(""https://docs.google.com/spreadsheets/d/11923uPwbBZFjjGgGUA6NLw09EwE0CqkOc4q9oUmW1yo/edit?usp=sharing"",""แม่ฮ่องสอน!J544"")"),0)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IFERROR(__xludf.DUMMYFUNCTION("IMPORTRANGE(""https://docs.google.com/spreadsheets/d/11923uPwbBZFjjGgGUA6NLw09EwE0CqkOc4q9oUmW1yo/edit?usp=sharing"",""แม่ฮ่องสอน!L544"")"),0)</f>
        <v>0</v>
      </c>
      <c r="M649" s="521"/>
      <c r="N649" s="538">
        <f ca="1">IFERROR(__xludf.DUMMYFUNCTION("IMPORTRANGE(""https://docs.google.com/spreadsheets/d/11923uPwbBZFjjGgGUA6NLw09EwE0CqkOc4q9oUmW1yo/edit?usp=sharing"",""แม่ฮ่องสอน!M544"")"),0)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IFERROR(__xludf.DUMMYFUNCTION("IMPORTRANGE(""https://docs.google.com/spreadsheets/d/11923uPwbBZFjjGgGUA6NLw09EwE0CqkOc4q9oUmW1yo/edit?usp=sharing"",""แม่ฮ่องสอน!I545"")"),0)</f>
        <v>0</v>
      </c>
      <c r="J650" s="536">
        <f ca="1">IFERROR(__xludf.DUMMYFUNCTION("IMPORTRANGE(""https://docs.google.com/spreadsheets/d/11923uPwbBZFjjGgGUA6NLw09EwE0CqkOc4q9oUmW1yo/edit?usp=sharing"",""แม่ฮ่องสอน!J545"")"),0)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IFERROR(__xludf.DUMMYFUNCTION("IMPORTRANGE(""https://docs.google.com/spreadsheets/d/11923uPwbBZFjjGgGUA6NLw09EwE0CqkOc4q9oUmW1yo/edit?usp=sharing"",""แม่ฮ่องสอน!L545"")"),0)</f>
        <v>0</v>
      </c>
      <c r="M650" s="521"/>
      <c r="N650" s="538">
        <f ca="1">IFERROR(__xludf.DUMMYFUNCTION("IMPORTRANGE(""https://docs.google.com/spreadsheets/d/11923uPwbBZFjjGgGUA6NLw09EwE0CqkOc4q9oUmW1yo/edit?usp=sharing"",""แม่ฮ่องสอน!M545"")"),0)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IFERROR(__xludf.DUMMYFUNCTION("IMPORTRANGE(""https://docs.google.com/spreadsheets/d/11923uPwbBZFjjGgGUA6NLw09EwE0CqkOc4q9oUmW1yo/edit?usp=sharing"",""แม่ฮ่องสอน!I546"")"),0)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IFERROR(__xludf.DUMMYFUNCTION("IMPORTRANGE(""https://docs.google.com/spreadsheets/d/11923uPwbBZFjjGgGUA6NLw09EwE0CqkOc4q9oUmW1yo/edit?usp=sharing"",""แม่ฮ่องสอน!L546"")"),0)</f>
        <v>0</v>
      </c>
      <c r="M651" s="521"/>
      <c r="N651" s="538">
        <f ca="1">IFERROR(__xludf.DUMMYFUNCTION("IMPORTRANGE(""https://docs.google.com/spreadsheets/d/11923uPwbBZFjjGgGUA6NLw09EwE0CqkOc4q9oUmW1yo/edit?usp=sharing"",""แม่ฮ่องสอน!M546"")"),0)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IFERROR(__xludf.DUMMYFUNCTION("IMPORTRANGE(""https://docs.google.com/spreadsheets/d/11923uPwbBZFjjGgGUA6NLw09EwE0CqkOc4q9oUmW1yo/edit?usp=sharing"",""แม่ฮ่องสอน!J547"")"),0)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IFERROR(__xludf.DUMMYFUNCTION("IMPORTRANGE(""https://docs.google.com/spreadsheets/d/11923uPwbBZFjjGgGUA6NLw09EwE0CqkOc4q9oUmW1yo/edit?usp=sharing"",""แม่ฮ่องสอน!J548"")"),0)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IFERROR(__xludf.DUMMYFUNCTION("IMPORTRANGE(""https://docs.google.com/spreadsheets/d/11923uPwbBZFjjGgGUA6NLw09EwE0CqkOc4q9oUmW1yo/edit?usp=sharing"",""แม่ฮ่องสอน!J550"")"),0)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IFERROR(__xludf.DUMMYFUNCTION("IMPORTRANGE(""https://docs.google.com/spreadsheets/d/11923uPwbBZFjjGgGUA6NLw09EwE0CqkOc4q9oUmW1yo/edit?usp=sharing"",""แม่ฮ่องสอน!J551"")"),0)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IFERROR(__xludf.DUMMYFUNCTION("IMPORTRANGE(""https://docs.google.com/spreadsheets/d/11923uPwbBZFjjGgGUA6NLw09EwE0CqkOc4q9oUmW1yo/edit?usp=sharing"",""แม่ฮ่องสอน!J552"")"),0)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IFERROR(__xludf.DUMMYFUNCTION("IMPORTRANGE(""https://docs.google.com/spreadsheets/d/11923uPwbBZFjjGgGUA6NLw09EwE0CqkOc4q9oUmW1yo/edit?usp=sharing"",""แม่ฮ่องสอน!J553"")"),0)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IFERROR(__xludf.DUMMYFUNCTION("IMPORTRANGE(""https://docs.google.com/spreadsheets/d/11923uPwbBZFjjGgGUA6NLw09EwE0CqkOc4q9oUmW1yo/edit?usp=sharing"",""แม่ฮ่องสอน!J554"")"),0)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IFERROR(__xludf.DUMMYFUNCTION("IMPORTRANGE(""https://docs.google.com/spreadsheets/d/11923uPwbBZFjjGgGUA6NLw09EwE0CqkOc4q9oUmW1yo/edit?usp=sharing"",""แม่ฮ่องสอน!J555"")"),0)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IFERROR(__xludf.DUMMYFUNCTION("IMPORTRANGE(""https://docs.google.com/spreadsheets/d/11923uPwbBZFjjGgGUA6NLw09EwE0CqkOc4q9oUmW1yo/edit?usp=sharing"",""แม่ฮ่องสอน!J556"")"),0)</f>
        <v>0</v>
      </c>
      <c r="K661" s="537"/>
      <c r="L661" s="522">
        <f ca="1">IFERROR(__xludf.DUMMYFUNCTION("IMPORTRANGE(""https://docs.google.com/spreadsheets/d/11923uPwbBZFjjGgGUA6NLw09EwE0CqkOc4q9oUmW1yo/edit?usp=sharing"",""แม่ฮ่องสอน!L556"")"),0)</f>
        <v>0</v>
      </c>
      <c r="M661" s="521"/>
      <c r="N661" s="538">
        <f ca="1">IFERROR(__xludf.DUMMYFUNCTION("IMPORTRANGE(""https://docs.google.com/spreadsheets/d/11923uPwbBZFjjGgGUA6NLw09EwE0CqkOc4q9oUmW1yo/edit?usp=sharing"",""แม่ฮ่องสอน!M556"")"),0)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IFERROR(__xludf.DUMMYFUNCTION("IMPORTRANGE(""https://docs.google.com/spreadsheets/d/11923uPwbBZFjjGgGUA6NLw09EwE0CqkOc4q9oUmW1yo/edit?usp=sharing"",""แม่ฮ่องสอน!J557"")"),0)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IFERROR(__xludf.DUMMYFUNCTION("IMPORTRANGE(""https://docs.google.com/spreadsheets/d/11923uPwbBZFjjGgGUA6NLw09EwE0CqkOc4q9oUmW1yo/edit?usp=sharing"",""แม่ฮ่องสอน!I558"")"),0)</f>
        <v>0</v>
      </c>
      <c r="J663" s="536">
        <f ca="1">IFERROR(__xludf.DUMMYFUNCTION("IMPORTRANGE(""https://docs.google.com/spreadsheets/d/11923uPwbBZFjjGgGUA6NLw09EwE0CqkOc4q9oUmW1yo/edit?usp=sharing"",""แม่ฮ่องสอน!J558"")"),0)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IFERROR(__xludf.DUMMYFUNCTION("IMPORTRANGE(""https://docs.google.com/spreadsheets/d/11923uPwbBZFjjGgGUA6NLw09EwE0CqkOc4q9oUmW1yo/edit?usp=sharing"",""แม่ฮ่องสอน!I560"")"),0)</f>
        <v>0</v>
      </c>
      <c r="J665" s="536">
        <f ca="1">IFERROR(__xludf.DUMMYFUNCTION("IMPORTRANGE(""https://docs.google.com/spreadsheets/d/11923uPwbBZFjjGgGUA6NLw09EwE0CqkOc4q9oUmW1yo/edit?usp=sharing"",""แม่ฮ่องสอน!J560"")"),0)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IFERROR(__xludf.DUMMYFUNCTION("IMPORTRANGE(""https://docs.google.com/spreadsheets/d/11923uPwbBZFjjGgGUA6NLw09EwE0CqkOc4q9oUmW1yo/edit?usp=sharing"",""แม่ฮ่องสอน!L560"")"),0)</f>
        <v>0</v>
      </c>
      <c r="M665" s="521"/>
      <c r="N665" s="538">
        <f ca="1">IFERROR(__xludf.DUMMYFUNCTION("IMPORTRANGE(""https://docs.google.com/spreadsheets/d/11923uPwbBZFjjGgGUA6NLw09EwE0CqkOc4q9oUmW1yo/edit?usp=sharing"",""แม่ฮ่องสอน!M560"")"),0)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IFERROR(__xludf.DUMMYFUNCTION("IMPORTRANGE(""https://docs.google.com/spreadsheets/d/11923uPwbBZFjjGgGUA6NLw09EwE0CqkOc4q9oUmW1yo/edit?usp=sharing"",""แม่ฮ่องสอน!J561"")"),0)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IFERROR(__xludf.DUMMYFUNCTION("IMPORTRANGE(""https://docs.google.com/spreadsheets/d/11923uPwbBZFjjGgGUA6NLw09EwE0CqkOc4q9oUmW1yo/edit?usp=sharing"",""แม่ฮ่องสอน!J562"")"),0)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IFERROR(__xludf.DUMMYFUNCTION("IMPORTRANGE(""https://docs.google.com/spreadsheets/d/11923uPwbBZFjjGgGUA6NLw09EwE0CqkOc4q9oUmW1yo/edit?usp=sharing"",""แม่ฮ่องสอน!I563"")"),0)</f>
        <v>0</v>
      </c>
      <c r="J668" s="536">
        <f ca="1">IFERROR(__xludf.DUMMYFUNCTION("IMPORTRANGE(""https://docs.google.com/spreadsheets/d/11923uPwbBZFjjGgGUA6NLw09EwE0CqkOc4q9oUmW1yo/edit?usp=sharing"",""แม่ฮ่องสอน!J563"")"),0)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IFERROR(__xludf.DUMMYFUNCTION("IMPORTRANGE(""https://docs.google.com/spreadsheets/d/11923uPwbBZFjjGgGUA6NLw09EwE0CqkOc4q9oUmW1yo/edit?usp=sharing"",""แม่ฮ่องสอน!L563"")"),0)</f>
        <v>0</v>
      </c>
      <c r="M668" s="521"/>
      <c r="N668" s="538">
        <f ca="1">IFERROR(__xludf.DUMMYFUNCTION("IMPORTRANGE(""https://docs.google.com/spreadsheets/d/11923uPwbBZFjjGgGUA6NLw09EwE0CqkOc4q9oUmW1yo/edit?usp=sharing"",""แม่ฮ่องสอน!M563"")"),0)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IFERROR(__xludf.DUMMYFUNCTION("IMPORTRANGE(""https://docs.google.com/spreadsheets/d/11923uPwbBZFjjGgGUA6NLw09EwE0CqkOc4q9oUmW1yo/edit?usp=sharing"",""แม่ฮ่องสอน!J564"")"),0)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IFERROR(__xludf.DUMMYFUNCTION("IMPORTRANGE(""https://docs.google.com/spreadsheets/d/11923uPwbBZFjjGgGUA6NLw09EwE0CqkOc4q9oUmW1yo/edit?usp=sharing"",""แม่ฮ่องสอน!J565"")"),0)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IFERROR(__xludf.DUMMYFUNCTION("IMPORTRANGE(""https://docs.google.com/spreadsheets/d/11923uPwbBZFjjGgGUA6NLw09EwE0CqkOc4q9oUmW1yo/edit?usp=sharing"",""แม่ฮ่องสอน!I566"")"),0)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IFERROR(__xludf.DUMMYFUNCTION("IMPORTRANGE(""https://docs.google.com/spreadsheets/d/11923uPwbBZFjjGgGUA6NLw09EwE0CqkOc4q9oUmW1yo/edit?usp=sharing"",""แม่ฮ่องสอน!L566"")"),0)</f>
        <v>0</v>
      </c>
      <c r="M671" s="521"/>
      <c r="N671" s="538">
        <f ca="1">IFERROR(__xludf.DUMMYFUNCTION("IMPORTRANGE(""https://docs.google.com/spreadsheets/d/11923uPwbBZFjjGgGUA6NLw09EwE0CqkOc4q9oUmW1yo/edit?usp=sharing"",""แม่ฮ่องสอน!M566"")"),0)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IFERROR(__xludf.DUMMYFUNCTION("IMPORTRANGE(""https://docs.google.com/spreadsheets/d/11923uPwbBZFjjGgGUA6NLw09EwE0CqkOc4q9oUmW1yo/edit?usp=sharing"",""แม่ฮ่องสอน!J567"")"),0)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IFERROR(__xludf.DUMMYFUNCTION("IMPORTRANGE(""https://docs.google.com/spreadsheets/d/11923uPwbBZFjjGgGUA6NLw09EwE0CqkOc4q9oUmW1yo/edit?usp=sharing"",""แม่ฮ่องสอน!J568"")"),0)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IFERROR(__xludf.DUMMYFUNCTION("IMPORTRANGE(""https://docs.google.com/spreadsheets/d/11923uPwbBZFjjGgGUA6NLw09EwE0CqkOc4q9oUmW1yo/edit?usp=sharing"",""แม่ฮ่องสอน!J569"")"),0)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IFERROR(__xludf.DUMMYFUNCTION("IMPORTRANGE(""https://docs.google.com/spreadsheets/d/11923uPwbBZFjjGgGUA6NLw09EwE0CqkOc4q9oUmW1yo/edit?usp=sharing"",""แม่ฮ่องสอน!J570"")"),0)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IFERROR(__xludf.DUMMYFUNCTION("IMPORTRANGE(""https://docs.google.com/spreadsheets/d/11923uPwbBZFjjGgGUA6NLw09EwE0CqkOc4q9oUmW1yo/edit?usp=sharing"",""แม่ฮ่องสอน!J571"")"),0)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IFERROR(__xludf.DUMMYFUNCTION("IMPORTRANGE(""https://docs.google.com/spreadsheets/d/11923uPwbBZFjjGgGUA6NLw09EwE0CqkOc4q9oUmW1yo/edit?usp=sharing"",""แม่ฮ่องสอน!J572"")"),0)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284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5364855</v>
      </c>
      <c r="M8" s="23">
        <f t="shared" ca="1" si="0"/>
        <v>2822814</v>
      </c>
      <c r="N8" s="23">
        <f t="shared" ca="1" si="0"/>
        <v>3147352.7399999998</v>
      </c>
      <c r="O8" s="22">
        <f t="shared" ref="O8:O16" ca="1" si="1">IF(L8&gt;0,N8*100/L8,0)</f>
        <v>58.666128721093116</v>
      </c>
      <c r="P8" s="22">
        <f t="shared" ref="P8:P16" ca="1" si="2">IF(M8&gt;0,N8*100/M8,0)</f>
        <v>111.49699342570923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5364855</v>
      </c>
      <c r="M10" s="30">
        <f t="shared" ca="1" si="4"/>
        <v>2822814</v>
      </c>
      <c r="N10" s="30">
        <f t="shared" ca="1" si="4"/>
        <v>3147352.7399999998</v>
      </c>
      <c r="O10" s="29">
        <f t="shared" ca="1" si="1"/>
        <v>58.666128721093116</v>
      </c>
      <c r="P10" s="29">
        <f t="shared" ca="1" si="2"/>
        <v>111.49699342570923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5154860</v>
      </c>
      <c r="M12" s="39">
        <f t="shared" ca="1" si="6"/>
        <v>2612819</v>
      </c>
      <c r="N12" s="39">
        <f t="shared" ca="1" si="6"/>
        <v>2937357.7399999998</v>
      </c>
      <c r="O12" s="39">
        <f t="shared" ca="1" si="1"/>
        <v>56.982299034309371</v>
      </c>
      <c r="P12" s="39">
        <f t="shared" ca="1" si="2"/>
        <v>112.42101883061935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3321260</v>
      </c>
      <c r="M14" s="39">
        <f t="shared" si="8"/>
        <v>0</v>
      </c>
      <c r="N14" s="39">
        <f t="shared" ca="1" si="8"/>
        <v>1080749.5299999998</v>
      </c>
      <c r="O14" s="39">
        <f t="shared" ca="1" si="1"/>
        <v>32.540347036967894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209995</v>
      </c>
      <c r="M16" s="39">
        <f t="shared" ca="1" si="10"/>
        <v>209995</v>
      </c>
      <c r="N16" s="39">
        <f t="shared" ca="1" si="10"/>
        <v>209995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2717420</v>
      </c>
      <c r="M18" s="23">
        <f t="shared" ca="1" si="11"/>
        <v>2822814</v>
      </c>
      <c r="N18" s="23">
        <f t="shared" ca="1" si="11"/>
        <v>2066603.21</v>
      </c>
      <c r="O18" s="22">
        <f t="shared" ref="O18:O20" ca="1" si="12">IF(L18&gt;0,N18*100/L18,0)</f>
        <v>76.050195037940398</v>
      </c>
      <c r="P18" s="22">
        <f t="shared" ref="P18:P26" ca="1" si="13">IF(M18&gt;0,N18*100/M18,0)</f>
        <v>73.210746793802215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2717420</v>
      </c>
      <c r="M20" s="30">
        <f t="shared" ca="1" si="15"/>
        <v>2822814</v>
      </c>
      <c r="N20" s="30">
        <f t="shared" ca="1" si="15"/>
        <v>2066603.21</v>
      </c>
      <c r="O20" s="29">
        <f t="shared" ca="1" si="12"/>
        <v>76.050195037940398</v>
      </c>
      <c r="P20" s="29">
        <f t="shared" ca="1" si="13"/>
        <v>73.210746793802215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2507425</v>
      </c>
      <c r="M22" s="42">
        <f t="shared" ca="1" si="18"/>
        <v>2612819</v>
      </c>
      <c r="N22" s="39">
        <f t="shared" ca="1" si="18"/>
        <v>1856608.21</v>
      </c>
      <c r="O22" s="39">
        <f t="shared" ca="1" si="17"/>
        <v>74.044416483045353</v>
      </c>
      <c r="P22" s="39">
        <f t="shared" ca="1" si="13"/>
        <v>71.057666451445741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673825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209995</v>
      </c>
      <c r="M26" s="50">
        <f t="shared" ca="1" si="22"/>
        <v>209995</v>
      </c>
      <c r="N26" s="50">
        <f t="shared" ca="1" si="22"/>
        <v>209995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2647435</v>
      </c>
      <c r="M28" s="23">
        <f t="shared" si="23"/>
        <v>0</v>
      </c>
      <c r="N28" s="23">
        <f t="shared" ca="1" si="23"/>
        <v>1080749.5299999998</v>
      </c>
      <c r="O28" s="22">
        <f t="shared" ref="O28:O30" ca="1" si="24">IF(L28&gt;0,N28*100/L28,0)</f>
        <v>40.822514244920079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2647435</v>
      </c>
      <c r="M30" s="30">
        <f t="shared" si="27"/>
        <v>0</v>
      </c>
      <c r="N30" s="30">
        <f t="shared" ca="1" si="27"/>
        <v>1080749.5299999998</v>
      </c>
      <c r="O30" s="29">
        <f t="shared" ca="1" si="24"/>
        <v>40.822514244920079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2647435</v>
      </c>
      <c r="M32" s="39">
        <f t="shared" si="30"/>
        <v>0</v>
      </c>
      <c r="N32" s="39">
        <f t="shared" ca="1" si="30"/>
        <v>1080749.5299999998</v>
      </c>
      <c r="O32" s="39">
        <f t="shared" ca="1" si="29"/>
        <v>40.822514244920079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2647435</v>
      </c>
      <c r="M34" s="39">
        <f t="shared" si="32"/>
        <v>0</v>
      </c>
      <c r="N34" s="39">
        <f t="shared" ca="1" si="32"/>
        <v>1080749.5299999998</v>
      </c>
      <c r="O34" s="39">
        <f t="shared" ca="1" si="29"/>
        <v>40.822514244920079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2717420</v>
      </c>
      <c r="M37" s="55">
        <f t="shared" ca="1" si="33"/>
        <v>2822814</v>
      </c>
      <c r="N37" s="55">
        <f t="shared" ca="1" si="33"/>
        <v>2066603.21</v>
      </c>
      <c r="O37" s="56">
        <f t="shared" ca="1" si="29"/>
        <v>76.050195037940398</v>
      </c>
      <c r="P37" s="56">
        <f t="shared" ca="1" si="25"/>
        <v>73.210746793802215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644400</v>
      </c>
      <c r="N41" s="79">
        <f t="shared" ca="1" si="34"/>
        <v>504248.15</v>
      </c>
      <c r="O41" s="78">
        <f t="shared" ref="O41:O43" ca="1" si="35">IF(L41&gt;0,N41*100/L41,0)</f>
        <v>78.250799193047797</v>
      </c>
      <c r="P41" s="78">
        <f t="shared" ref="P41:P43" ca="1" si="36">IF(M41&gt;0,N41*100/M41,0)</f>
        <v>78.250799193047797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644400</v>
      </c>
      <c r="N43" s="79">
        <f t="shared" ca="1" si="38"/>
        <v>504248.15</v>
      </c>
      <c r="O43" s="78">
        <f t="shared" ca="1" si="35"/>
        <v>78.250799193047797</v>
      </c>
      <c r="P43" s="78">
        <f t="shared" ca="1" si="36"/>
        <v>78.250799193047797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IFERROR(__xludf.DUMMYFUNCTION("IMPORTRANGE(""https://docs.google.com/spreadsheets/d/1Yj_ptqi66GCucihVvJfMjLAmec39IyEx_6qawtMGysU/edit?usp=sharing"",""สบก!Q32"")"),644400)</f>
        <v>644400</v>
      </c>
      <c r="N45" s="50">
        <f ca="1">IFERROR(__xludf.DUMMYFUNCTION("IMPORTRANGE(""https://docs.google.com/spreadsheets/d/1Yj_ptqi66GCucihVvJfMjLAmec39IyEx_6qawtMGysU/edit?usp=sharing"",""สบก!R32"")"),504248.15)</f>
        <v>504248.15</v>
      </c>
      <c r="O45" s="39">
        <f ca="1">IF(L45&gt;0,N45*100/L45,0)</f>
        <v>78.250799193047797</v>
      </c>
      <c r="P45" s="39">
        <f ca="1">IF(M45&gt;0,N45*100/M45,0)</f>
        <v>78.250799193047797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543894</v>
      </c>
      <c r="N53" s="121">
        <f t="shared" ca="1" si="39"/>
        <v>396094</v>
      </c>
      <c r="O53" s="120">
        <f t="shared" ref="O53:O55" ca="1" si="40">IF(L53&gt;0,N53*100/L53,0)</f>
        <v>69.981272084805653</v>
      </c>
      <c r="P53" s="120">
        <f t="shared" ref="P53:P55" ca="1" si="41">IF(M53&gt;0,N53*100/M53,0)</f>
        <v>72.825587338709383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543894</v>
      </c>
      <c r="N55" s="121">
        <f t="shared" ca="1" si="43"/>
        <v>396094</v>
      </c>
      <c r="O55" s="120">
        <f t="shared" ca="1" si="40"/>
        <v>69.981272084805653</v>
      </c>
      <c r="P55" s="120">
        <f t="shared" ca="1" si="41"/>
        <v>72.825587338709383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IFERROR(__xludf.DUMMYFUNCTION("IMPORTRANGE(""https://docs.google.com/spreadsheets/d/1Yj_ptqi66GCucihVvJfMjLAmec39IyEx_6qawtMGysU/edit?usp=sharing"",""สบก!Z32"")"),543894)</f>
        <v>543894</v>
      </c>
      <c r="N57" s="50">
        <f ca="1">IFERROR(__xludf.DUMMYFUNCTION("IMPORTRANGE(""https://docs.google.com/spreadsheets/d/1Yj_ptqi66GCucihVvJfMjLAmec39IyEx_6qawtMGysU/edit?usp=sharing"",""สบก!AA32"")"),396094)</f>
        <v>396094</v>
      </c>
      <c r="O57" s="39">
        <f ca="1">IF(L57&gt;0,N57*100/L57,0)</f>
        <v>69.981272084805653</v>
      </c>
      <c r="P57" s="39">
        <f ca="1">IF(M57&gt;0,N57*100/M57,0)</f>
        <v>72.825587338709383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28700</v>
      </c>
      <c r="N66" s="152">
        <f t="shared" ca="1" si="45"/>
        <v>20950</v>
      </c>
      <c r="O66" s="151">
        <f t="shared" ref="O66:O68" ca="1" si="46">IF(L66&gt;0,N66*100/L66,0)</f>
        <v>0</v>
      </c>
      <c r="P66" s="151">
        <f t="shared" ref="P66:P68" ca="1" si="47">IF(M66&gt;0,N66*100/M66,0)</f>
        <v>72.99651567944251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28700</v>
      </c>
      <c r="N68" s="88">
        <f t="shared" ca="1" si="49"/>
        <v>20950</v>
      </c>
      <c r="O68" s="156">
        <f t="shared" ca="1" si="46"/>
        <v>0</v>
      </c>
      <c r="P68" s="156">
        <f t="shared" ca="1" si="47"/>
        <v>72.99651567944251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IFERROR(__xludf.DUMMYFUNCTION("IMPORTRANGE(""https://docs.google.com/spreadsheets/d/1Yj_ptqi66GCucihVvJfMjLAmec39IyEx_6qawtMGysU/edit?usp=sharing"",""สบก!AI32"")"),28700)</f>
        <v>28700</v>
      </c>
      <c r="N70" s="168">
        <f ca="1">IFERROR(__xludf.DUMMYFUNCTION("IMPORTRANGE(""https://docs.google.com/spreadsheets/d/1Yj_ptqi66GCucihVvJfMjLAmec39IyEx_6qawtMGysU/edit?usp=sharing"",""สบก!AJ32"")"),20950)</f>
        <v>20950</v>
      </c>
      <c r="O70" s="168">
        <f ca="1">IF(L70&gt;0,N70*100/L70,0)</f>
        <v>0</v>
      </c>
      <c r="P70" s="168">
        <f ca="1">IF(M70&gt;0,N70*100/M70,0)</f>
        <v>72.99651567944251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212095</v>
      </c>
      <c r="M94" s="152">
        <f t="shared" ca="1" si="52"/>
        <v>212095</v>
      </c>
      <c r="N94" s="152">
        <f t="shared" ca="1" si="52"/>
        <v>143745</v>
      </c>
      <c r="O94" s="151">
        <f t="shared" ref="O94:O96" ca="1" si="53">IF(L94&gt;0,N94*100/L94,0)</f>
        <v>67.773874914543015</v>
      </c>
      <c r="P94" s="151">
        <f t="shared" ref="P94:P96" ca="1" si="54">IF(M94&gt;0,N94*100/M94,0)</f>
        <v>67.773874914543015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212095</v>
      </c>
      <c r="M96" s="88">
        <f t="shared" ca="1" si="56"/>
        <v>212095</v>
      </c>
      <c r="N96" s="88">
        <f t="shared" ca="1" si="56"/>
        <v>143745</v>
      </c>
      <c r="O96" s="156">
        <f t="shared" ca="1" si="53"/>
        <v>67.773874914543015</v>
      </c>
      <c r="P96" s="156">
        <f t="shared" ca="1" si="54"/>
        <v>67.773874914543015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IFERROR(__xludf.DUMMYFUNCTION("IMPORTRANGE(""https://docs.google.com/spreadsheets/d/1Yj_ptqi66GCucihVvJfMjLAmec39IyEx_6qawtMGysU/edit?usp=sharing"",""สบก!AR32"")"),122100)</f>
        <v>122100</v>
      </c>
      <c r="N98" s="168">
        <f ca="1">IFERROR(__xludf.DUMMYFUNCTION("IMPORTRANGE(""https://docs.google.com/spreadsheets/d/1Yj_ptqi66GCucihVvJfMjLAmec39IyEx_6qawtMGysU/edit?usp=sharing"",""สบก!AS32"")"),53750)</f>
        <v>53750</v>
      </c>
      <c r="O98" s="168">
        <f ca="1">IF(L98&gt;0,N98*100/L98,0)</f>
        <v>44.021294021294018</v>
      </c>
      <c r="P98" s="168">
        <f ca="1">IF(M98&gt;0,N98*100/M98,0)</f>
        <v>44.021294021294018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124600</v>
      </c>
      <c r="N140" s="152">
        <f t="shared" ca="1" si="64"/>
        <v>53983</v>
      </c>
      <c r="O140" s="151">
        <f t="shared" ref="O140:O142" ca="1" si="65">IF(L140&gt;0,N140*100/L140,0)</f>
        <v>78.236231884057972</v>
      </c>
      <c r="P140" s="151">
        <f t="shared" ref="P140:P142" ca="1" si="66">IF(M140&gt;0,N140*100/M140,0)</f>
        <v>43.325040128410912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124600</v>
      </c>
      <c r="N142" s="88">
        <f t="shared" ca="1" si="68"/>
        <v>53983</v>
      </c>
      <c r="O142" s="156">
        <f t="shared" ca="1" si="65"/>
        <v>78.236231884057972</v>
      </c>
      <c r="P142" s="156">
        <f t="shared" ca="1" si="66"/>
        <v>43.325040128410912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IFERROR(__xludf.DUMMYFUNCTION("IMPORTRANGE(""https://docs.google.com/spreadsheets/d/1Yj_ptqi66GCucihVvJfMjLAmec39IyEx_6qawtMGysU/edit?usp=sharing"",""สบก!BJ32"")"),124600)</f>
        <v>124600</v>
      </c>
      <c r="N144" s="168">
        <f ca="1">IFERROR(__xludf.DUMMYFUNCTION("IMPORTRANGE(""https://docs.google.com/spreadsheets/d/1Yj_ptqi66GCucihVvJfMjLAmec39IyEx_6qawtMGysU/edit?usp=sharing"",""สบก!BK32"")"),53983)</f>
        <v>53983</v>
      </c>
      <c r="O144" s="168">
        <f ca="1">IF(L144&gt;0,N144*100/L144,0)</f>
        <v>78.236231884057972</v>
      </c>
      <c r="P144" s="168">
        <f ca="1">IF(M144&gt;0,N144*100/M144,0)</f>
        <v>43.325040128410912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122983.67</v>
      </c>
      <c r="O271" s="151">
        <f t="shared" ref="O271:O273" ca="1" si="84">IF(L271&gt;0,N271*100/L271,0)</f>
        <v>65.696404914529921</v>
      </c>
      <c r="P271" s="151">
        <f t="shared" ref="P271:P273" ca="1" si="85">IF(M271&gt;0,N271*100/M271,0)</f>
        <v>65.696404914529921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187200</v>
      </c>
      <c r="N273" s="88">
        <f t="shared" ca="1" si="87"/>
        <v>122983.67</v>
      </c>
      <c r="O273" s="156">
        <f t="shared" ca="1" si="84"/>
        <v>65.696404914529921</v>
      </c>
      <c r="P273" s="156">
        <f t="shared" ca="1" si="85"/>
        <v>65.696404914529921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IFERROR(__xludf.DUMMYFUNCTION("IMPORTRANGE(""https://docs.google.com/spreadsheets/d/1Yj_ptqi66GCucihVvJfMjLAmec39IyEx_6qawtMGysU/edit?usp=sharing"",""สบก!CK32"")"),187200)</f>
        <v>187200</v>
      </c>
      <c r="N275" s="168">
        <f ca="1">IFERROR(__xludf.DUMMYFUNCTION("IMPORTRANGE(""https://docs.google.com/spreadsheets/d/1Yj_ptqi66GCucihVvJfMjLAmec39IyEx_6qawtMGysU/edit?usp=sharing"",""สบก!CL32"")"),122983.67)</f>
        <v>122983.67</v>
      </c>
      <c r="O275" s="168">
        <f ca="1">IF(L275&gt;0,N275*100/L275,0)</f>
        <v>65.696404914529921</v>
      </c>
      <c r="P275" s="168">
        <f ca="1">IF(M275&gt;0,N275*100/M275,0)</f>
        <v>65.696404914529921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IFERROR(__xludf.DUMMYFUNCTION("IMPORTRANGE(""https://docs.google.com/spreadsheets/d/11923uPwbBZFjjGgGUA6NLw09EwE0CqkOc4q9oUmW1yo/edit?usp=sharing"",""ลำปาง!J228"")"),284)</f>
        <v>284</v>
      </c>
      <c r="K328" s="317">
        <f ca="1">IF(I328&gt;0,J328*100/I328,0)</f>
        <v>71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1017600</v>
      </c>
      <c r="M329" s="152">
        <f t="shared" ca="1" si="98"/>
        <v>1060800</v>
      </c>
      <c r="N329" s="152">
        <f t="shared" ca="1" si="98"/>
        <v>803474.39</v>
      </c>
      <c r="O329" s="151">
        <f t="shared" ref="O329:O331" ca="1" si="99">IF(L329&gt;0,N329*100/L329,0)</f>
        <v>78.957782036163522</v>
      </c>
      <c r="P329" s="151">
        <f t="shared" ref="P329:P331" ca="1" si="100">IF(M329&gt;0,N329*100/M329,0)</f>
        <v>75.742306749622927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1017600</v>
      </c>
      <c r="M331" s="88">
        <f t="shared" ca="1" si="102"/>
        <v>1060800</v>
      </c>
      <c r="N331" s="88">
        <f t="shared" ca="1" si="102"/>
        <v>803474.39</v>
      </c>
      <c r="O331" s="156">
        <f t="shared" ca="1" si="99"/>
        <v>78.957782036163522</v>
      </c>
      <c r="P331" s="156">
        <f t="shared" ca="1" si="100"/>
        <v>75.742306749622927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IFERROR(__xludf.DUMMYFUNCTION("IMPORTRANGE(""https://docs.google.com/spreadsheets/d/1Yj_ptqi66GCucihVvJfMjLAmec39IyEx_6qawtMGysU/edit?usp=sharing"",""สบก!DL32"")"),940800)</f>
        <v>940800</v>
      </c>
      <c r="N333" s="168">
        <f ca="1">IFERROR(__xludf.DUMMYFUNCTION("IMPORTRANGE(""https://docs.google.com/spreadsheets/d/1Yj_ptqi66GCucihVvJfMjLAmec39IyEx_6qawtMGysU/edit?usp=sharing"",""สบก!DM32"")"),683474.39)</f>
        <v>683474.39</v>
      </c>
      <c r="O333" s="168">
        <f ca="1">IF(L333&gt;0,N333*100/L333,0)</f>
        <v>76.144651292335112</v>
      </c>
      <c r="P333" s="168">
        <f ca="1">IF(M333&gt;0,N333*100/M333,0)</f>
        <v>72.64821322278911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IFERROR(__xludf.DUMMYFUNCTION("IMPORTRANGE(""https://docs.google.com/spreadsheets/d/1Yj_ptqi66GCucihVvJfMjLAmec39IyEx_6qawtMGysU/edit?usp=sharing"",""สบก!DJ32"")"),120000)</f>
        <v>120000</v>
      </c>
      <c r="M337" s="50">
        <f ca="1">L337</f>
        <v>120000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IFERROR(__xludf.DUMMYFUNCTION("IMPORTRANGE(""https://docs.google.com/spreadsheets/d/11923uPwbBZFjjGgGUA6NLw09EwE0CqkOc4q9oUmW1yo/edit?usp=sharing"",""ลำปาง!J234"")"),290)</f>
        <v>290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IFERROR(__xludf.DUMMYFUNCTION("IMPORTRANGE(""https://docs.google.com/spreadsheets/d/11923uPwbBZFjjGgGUA6NLw09EwE0CqkOc4q9oUmW1yo/edit?usp=sharing"",""ลำปาง!J235"")"),1548.38)</f>
        <v>1548.38</v>
      </c>
      <c r="K340" s="342">
        <f t="shared" ca="1" si="103"/>
        <v>91.081176470588233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IFERROR(__xludf.DUMMYFUNCTION("IMPORTRANGE(""https://docs.google.com/spreadsheets/d/11923uPwbBZFjjGgGUA6NLw09EwE0CqkOc4q9oUmW1yo/edit?usp=sharing"",""ลำปาง!J236"")"),430)</f>
        <v>430</v>
      </c>
      <c r="K341" s="342">
        <f t="shared" ca="1" si="103"/>
        <v>107.5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IFERROR(__xludf.DUMMYFUNCTION("IMPORTRANGE(""https://docs.google.com/spreadsheets/d/11923uPwbBZFjjGgGUA6NLw09EwE0CqkOc4q9oUmW1yo/edit?usp=sharing"",""ลำปาง!J237"")"),2611.77999999999)</f>
        <v>2611.7799999999902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IFERROR(__xludf.DUMMYFUNCTION("IMPORTRANGE(""https://docs.google.com/spreadsheets/d/11923uPwbBZFjjGgGUA6NLw09EwE0CqkOc4q9oUmW1yo/edit?usp=sharing"",""ลำปาง!J240"")"),284)</f>
        <v>284</v>
      </c>
      <c r="K345" s="342">
        <f t="shared" ca="1" si="103"/>
        <v>71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IFERROR(__xludf.DUMMYFUNCTION("IMPORTRANGE(""https://docs.google.com/spreadsheets/d/11923uPwbBZFjjGgGUA6NLw09EwE0CqkOc4q9oUmW1yo/edit?usp=sharing"",""ลำปาง!J241"")"),1643.08)</f>
        <v>1643.08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IFERROR(__xludf.DUMMYFUNCTION("IMPORTRANGE(""https://docs.google.com/spreadsheets/d/11923uPwbBZFjjGgGUA6NLw09EwE0CqkOc4q9oUmW1yo/edit?usp=sharing"",""ลำปาง!L242"")"),2647435)</f>
        <v>2647435</v>
      </c>
      <c r="M347" s="357"/>
      <c r="N347" s="357">
        <f ca="1">IFERROR(__xludf.DUMMYFUNCTION("IMPORTRANGE(""https://docs.google.com/spreadsheets/d/11923uPwbBZFjjGgGUA6NLw09EwE0CqkOc4q9oUmW1yo/edit?usp=sharing"",""ลำปาง!M242"")"),1080749.53)</f>
        <v>1080749.53</v>
      </c>
      <c r="O347" s="357">
        <f ca="1">+IF(L347&gt;0,N347*100/L347,0)</f>
        <v>40.822514244920086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IFERROR(__xludf.DUMMYFUNCTION("IMPORTRANGE(""https://docs.google.com/spreadsheets/d/11923uPwbBZFjjGgGUA6NLw09EwE0CqkOc4q9oUmW1yo/edit?usp=sharing"",""ลำปาง!M244"")"),145023.4)</f>
        <v>145023.4</v>
      </c>
      <c r="O349" s="372">
        <f ca="1">+IF(L349&gt;0,N349*100/L349,0)</f>
        <v>62.856882801664355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IFERROR(__xludf.DUMMYFUNCTION("IMPORTRANGE(""https://docs.google.com/spreadsheets/d/11923uPwbBZFjjGgGUA6NLw09EwE0CqkOc4q9oUmW1yo/edit?usp=sharing"",""ลำปาง!M247"")"),145023.4)</f>
        <v>145023.4</v>
      </c>
      <c r="O352" s="165">
        <f t="shared" ca="1" si="105"/>
        <v>62.856882801664355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IFERROR(__xludf.DUMMYFUNCTION("IMPORTRANGE(""https://docs.google.com/spreadsheets/d/11923uPwbBZFjjGgGUA6NLw09EwE0CqkOc4q9oUmW1yo/edit?usp=sharing"",""ลำปาง!M249"")"),145023.4)</f>
        <v>145023.4</v>
      </c>
      <c r="O354" s="168">
        <f t="shared" ca="1" si="105"/>
        <v>62.856882801664355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IFERROR(__xludf.DUMMYFUNCTION("IMPORTRANGE(""https://docs.google.com/spreadsheets/d/11923uPwbBZFjjGgGUA6NLw09EwE0CqkOc4q9oUmW1yo/edit?usp=sharing"",""ลำปาง!M252"")"),73333.4)</f>
        <v>73333.399999999994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IFERROR(__xludf.DUMMYFUNCTION("IMPORTRANGE(""https://docs.google.com/spreadsheets/d/11923uPwbBZFjjGgGUA6NLw09EwE0CqkOc4q9oUmW1yo/edit?usp=sharing"",""ลำปาง!M253"")"),15490)</f>
        <v>15490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IFERROR(__xludf.DUMMYFUNCTION("IMPORTRANGE(""https://docs.google.com/spreadsheets/d/11923uPwbBZFjjGgGUA6NLw09EwE0CqkOc4q9oUmW1yo/edit?usp=sharing"",""ลำปาง!M275"")"),314568.38)</f>
        <v>314568.38</v>
      </c>
      <c r="O380" s="372">
        <f ca="1">+IF(L380&gt;0,N380*100/L380,0)</f>
        <v>30.584566172753082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IFERROR(__xludf.DUMMYFUNCTION("IMPORTRANGE(""https://docs.google.com/spreadsheets/d/11923uPwbBZFjjGgGUA6NLw09EwE0CqkOc4q9oUmW1yo/edit?usp=sharing"",""ลำปาง!M278"")"),314568.38)</f>
        <v>314568.38</v>
      </c>
      <c r="O383" s="165">
        <f t="shared" ca="1" si="109"/>
        <v>30.584566172753082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IFERROR(__xludf.DUMMYFUNCTION("IMPORTRANGE(""https://docs.google.com/spreadsheets/d/11923uPwbBZFjjGgGUA6NLw09EwE0CqkOc4q9oUmW1yo/edit?usp=sharing"",""ลำปาง!M280"")"),314568.38)</f>
        <v>314568.38</v>
      </c>
      <c r="O385" s="168">
        <f t="shared" ca="1" si="109"/>
        <v>30.584566172753082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IFERROR(__xludf.DUMMYFUNCTION("IMPORTRANGE(""https://docs.google.com/spreadsheets/d/11923uPwbBZFjjGgGUA6NLw09EwE0CqkOc4q9oUmW1yo/edit?usp=sharing"",""ลำปาง!M283"")"),74433.38)</f>
        <v>74433.38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IFERROR(__xludf.DUMMYFUNCTION("IMPORTRANGE(""https://docs.google.com/spreadsheets/d/11923uPwbBZFjjGgGUA6NLw09EwE0CqkOc4q9oUmW1yo/edit?usp=sharing"",""ลำปาง!M284"")"),42135)</f>
        <v>42135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IFERROR(__xludf.DUMMYFUNCTION("IMPORTRANGE(""https://docs.google.com/spreadsheets/d/11923uPwbBZFjjGgGUA6NLw09EwE0CqkOc4q9oUmW1yo/edit?usp=sharing"",""ลำปาง!M296"")"),79910)</f>
        <v>79910</v>
      </c>
      <c r="O401" s="372">
        <f ca="1">+IF(L401&gt;0,N401*100/L401,0)</f>
        <v>55.27808522412839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IFERROR(__xludf.DUMMYFUNCTION("IMPORTRANGE(""https://docs.google.com/spreadsheets/d/11923uPwbBZFjjGgGUA6NLw09EwE0CqkOc4q9oUmW1yo/edit?usp=sharing"",""ลำปาง!M299"")"),79910)</f>
        <v>79910</v>
      </c>
      <c r="O404" s="168">
        <f t="shared" ca="1" si="112"/>
        <v>55.27808522412839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IFERROR(__xludf.DUMMYFUNCTION("IMPORTRANGE(""https://docs.google.com/spreadsheets/d/11923uPwbBZFjjGgGUA6NLw09EwE0CqkOc4q9oUmW1yo/edit?usp=sharing"",""ลำปาง!M301"")"),79910)</f>
        <v>79910</v>
      </c>
      <c r="O406" s="168">
        <f t="shared" ca="1" si="112"/>
        <v>55.27808522412839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IFERROR(__xludf.DUMMYFUNCTION("IMPORTRANGE(""https://docs.google.com/spreadsheets/d/11923uPwbBZFjjGgGUA6NLw09EwE0CqkOc4q9oUmW1yo/edit?usp=sharing"",""ลำปาง!M302"")"),69910)</f>
        <v>69910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IFERROR(__xludf.DUMMYFUNCTION("IMPORTRANGE(""https://docs.google.com/spreadsheets/d/11923uPwbBZFjjGgGUA6NLw09EwE0CqkOc4q9oUmW1yo/edit?usp=sharing"",""ลำปาง!M305"")"),10000)</f>
        <v>10000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IFERROR(__xludf.DUMMYFUNCTION("IMPORTRANGE(""https://docs.google.com/spreadsheets/d/11923uPwbBZFjjGgGUA6NLw09EwE0CqkOc4q9oUmW1yo/edit?usp=sharing"",""ลำปาง!M330"")"),45560.39)</f>
        <v>45560.39</v>
      </c>
      <c r="O435" s="411">
        <f t="shared" ref="O435:O439" ca="1" si="114">+IF(L435&gt;0,N435*100/L435,0)</f>
        <v>42.981499999999997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IFERROR(__xludf.DUMMYFUNCTION("IMPORTRANGE(""https://docs.google.com/spreadsheets/d/11923uPwbBZFjjGgGUA6NLw09EwE0CqkOc4q9oUmW1yo/edit?usp=sharing"",""ลำปาง!M332"")"),45560.39)</f>
        <v>45560.39</v>
      </c>
      <c r="O437" s="168">
        <f t="shared" ca="1" si="114"/>
        <v>42.981499999999997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IFERROR(__xludf.DUMMYFUNCTION("IMPORTRANGE(""https://docs.google.com/spreadsheets/d/11923uPwbBZFjjGgGUA6NLw09EwE0CqkOc4q9oUmW1yo/edit?usp=sharing"",""ลำปาง!M334"")"),45560.39)</f>
        <v>45560.39</v>
      </c>
      <c r="O439" s="168">
        <f t="shared" ca="1" si="114"/>
        <v>42.981499999999997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IFERROR(__xludf.DUMMYFUNCTION("IMPORTRANGE(""https://docs.google.com/spreadsheets/d/11923uPwbBZFjjGgGUA6NLw09EwE0CqkOc4q9oUmW1yo/edit?usp=sharing"",""ลำปาง!M335"")"),32200)</f>
        <v>32200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IFERROR(__xludf.DUMMYFUNCTION("IMPORTRANGE(""https://docs.google.com/spreadsheets/d/11923uPwbBZFjjGgGUA6NLw09EwE0CqkOc4q9oUmW1yo/edit?usp=sharing"",""ลำปาง!M338"")"),13360.39)</f>
        <v>13360.39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IFERROR(__xludf.DUMMYFUNCTION("IMPORTRANGE(""https://docs.google.com/spreadsheets/d/11923uPwbBZFjjGgGUA6NLw09EwE0CqkOc4q9oUmW1yo/edit?usp=sharing"",""ลำปาง!L350"")"),616700)</f>
        <v>616700</v>
      </c>
      <c r="M455" s="372"/>
      <c r="N455" s="372">
        <f ca="1">IFERROR(__xludf.DUMMYFUNCTION("IMPORTRANGE(""https://docs.google.com/spreadsheets/d/11923uPwbBZFjjGgGUA6NLw09EwE0CqkOc4q9oUmW1yo/edit?usp=sharing"",""ลำปาง!M350"")"),285039.24)</f>
        <v>285039.24</v>
      </c>
      <c r="O455" s="372">
        <f t="shared" ref="O455:O459" ca="1" si="116">+IF(L455&gt;0,N455*100/L455,0)</f>
        <v>46.220081076698555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IFERROR(__xludf.DUMMYFUNCTION("IMPORTRANGE(""https://docs.google.com/spreadsheets/d/11923uPwbBZFjjGgGUA6NLw09EwE0CqkOc4q9oUmW1yo/edit?usp=sharing"",""ลำปาง!L352"")"),616700)</f>
        <v>616700</v>
      </c>
      <c r="M457" s="165"/>
      <c r="N457" s="168">
        <f ca="1">IFERROR(__xludf.DUMMYFUNCTION("IMPORTRANGE(""https://docs.google.com/spreadsheets/d/11923uPwbBZFjjGgGUA6NLw09EwE0CqkOc4q9oUmW1yo/edit?usp=sharing"",""ลำปาง!M352"")"),285039.24)</f>
        <v>285039.24</v>
      </c>
      <c r="O457" s="168">
        <f t="shared" ca="1" si="116"/>
        <v>46.220081076698555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IFERROR(__xludf.DUMMYFUNCTION("IMPORTRANGE(""https://docs.google.com/spreadsheets/d/11923uPwbBZFjjGgGUA6NLw09EwE0CqkOc4q9oUmW1yo/edit?usp=sharing"",""ลำปาง!L354"")"),616700)</f>
        <v>616700</v>
      </c>
      <c r="M459" s="168"/>
      <c r="N459" s="168">
        <f ca="1">IFERROR(__xludf.DUMMYFUNCTION("IMPORTRANGE(""https://docs.google.com/spreadsheets/d/11923uPwbBZFjjGgGUA6NLw09EwE0CqkOc4q9oUmW1yo/edit?usp=sharing"",""ลำปาง!M354"")"),285039.24)</f>
        <v>285039.24</v>
      </c>
      <c r="O459" s="168">
        <f t="shared" ca="1" si="116"/>
        <v>46.220081076698555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IFERROR(__xludf.DUMMYFUNCTION("IMPORTRANGE(""https://docs.google.com/spreadsheets/d/11923uPwbBZFjjGgGUA6NLw09EwE0CqkOc4q9oUmW1yo/edit?usp=sharing"",""ลำปาง!M357"")"),74800.04)</f>
        <v>74800.039999999994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IFERROR(__xludf.DUMMYFUNCTION("IMPORTRANGE(""https://docs.google.com/spreadsheets/d/11923uPwbBZFjjGgGUA6NLw09EwE0CqkOc4q9oUmW1yo/edit?usp=sharing"",""ลำปาง!M358"")"),210239.2)</f>
        <v>210239.2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IFERROR(__xludf.DUMMYFUNCTION("IMPORTRANGE(""https://docs.google.com/spreadsheets/d/11923uPwbBZFjjGgGUA6NLw09EwE0CqkOc4q9oUmW1yo/edit?usp=sharing"",""ลำปาง!J392"")"),730)</f>
        <v>730</v>
      </c>
      <c r="K497" s="444">
        <f t="shared" ca="1" si="117"/>
        <v>25.731406415227355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IFERROR(__xludf.DUMMYFUNCTION("IMPORTRANGE(""https://docs.google.com/spreadsheets/d/11923uPwbBZFjjGgGUA6NLw09EwE0CqkOc4q9oUmW1yo/edit?usp=sharing"",""ลำปาง!J393"")"),730)</f>
        <v>730</v>
      </c>
      <c r="K498" s="201">
        <f t="shared" ca="1" si="117"/>
        <v>25.731406415227355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IFERROR(__xludf.DUMMYFUNCTION("IMPORTRANGE(""https://docs.google.com/spreadsheets/d/11923uPwbBZFjjGgGUA6NLw09EwE0CqkOc4q9oUmW1yo/edit?usp=sharing"",""ลำปาง!J394"")"),97)</f>
        <v>97</v>
      </c>
      <c r="K499" s="201">
        <f t="shared" ca="1" si="117"/>
        <v>27.478753541076486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IFERROR(__xludf.DUMMYFUNCTION("IMPORTRANGE(""https://docs.google.com/spreadsheets/d/11923uPwbBZFjjGgGUA6NLw09EwE0CqkOc4q9oUmW1yo/edit?usp=sharing"",""ลำปาง!J395"")"),730)</f>
        <v>730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IFERROR(__xludf.DUMMYFUNCTION("IMPORTRANGE(""https://docs.google.com/spreadsheets/d/11923uPwbBZFjjGgGUA6NLw09EwE0CqkOc4q9oUmW1yo/edit?usp=sharing"",""ลำปาง!J396"")"),97)</f>
        <v>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IFERROR(__xludf.DUMMYFUNCTION("IMPORTRANGE(""https://docs.google.com/spreadsheets/d/11923uPwbBZFjjGgGUA6NLw09EwE0CqkOc4q9oUmW1yo/edit?usp=sharing"",""ลำปาง!J397"")"),730)</f>
        <v>730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IFERROR(__xludf.DUMMYFUNCTION("IMPORTRANGE(""https://docs.google.com/spreadsheets/d/11923uPwbBZFjjGgGUA6NLw09EwE0CqkOc4q9oUmW1yo/edit?usp=sharing"",""ลำปาง!J398"")"),97)</f>
        <v>97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IFERROR(__xludf.DUMMYFUNCTION("IMPORTRANGE(""https://docs.google.com/spreadsheets/d/11923uPwbBZFjjGgGUA6NLw09EwE0CqkOc4q9oUmW1yo/edit?usp=sharing"",""ลำปาง!J420"")"),54)</f>
        <v>54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IFERROR(__xludf.DUMMYFUNCTION("IMPORTRANGE(""https://docs.google.com/spreadsheets/d/11923uPwbBZFjjGgGUA6NLw09EwE0CqkOc4q9oUmW1yo/edit?usp=sharing"",""ลำปาง!J421"")"),6)</f>
        <v>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IFERROR(__xludf.DUMMYFUNCTION("IMPORTRANGE(""https://docs.google.com/spreadsheets/d/11923uPwbBZFjjGgGUA6NLw09EwE0CqkOc4q9oUmW1yo/edit?usp=sharing"",""ลำปาง!J422"")"),42)</f>
        <v>42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IFERROR(__xludf.DUMMYFUNCTION("IMPORTRANGE(""https://docs.google.com/spreadsheets/d/11923uPwbBZFjjGgGUA6NLw09EwE0CqkOc4q9oUmW1yo/edit?usp=sharing"",""ลำปาง!J425"")"),4)</f>
        <v>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IFERROR(__xludf.DUMMYFUNCTION("IMPORTRANGE(""https://docs.google.com/spreadsheets/d/11923uPwbBZFjjGgGUA6NLw09EwE0CqkOc4q9oUmW1yo/edit?usp=sharing"",""ลำปาง!M428"")"),28715.2399999999)</f>
        <v>28715.2399999999</v>
      </c>
      <c r="O533" s="411">
        <f t="shared" ref="O533:O537" ca="1" si="118">+IF(L533&gt;0,N533*100/L533,0)</f>
        <v>83.620384391380014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IFERROR(__xludf.DUMMYFUNCTION("IMPORTRANGE(""https://docs.google.com/spreadsheets/d/11923uPwbBZFjjGgGUA6NLw09EwE0CqkOc4q9oUmW1yo/edit?usp=sharing"",""ลำปาง!M430"")"),28715.2399999999)</f>
        <v>28715.2399999999</v>
      </c>
      <c r="O535" s="168">
        <f t="shared" ca="1" si="118"/>
        <v>83.620384391380014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IFERROR(__xludf.DUMMYFUNCTION("IMPORTRANGE(""https://docs.google.com/spreadsheets/d/11923uPwbBZFjjGgGUA6NLw09EwE0CqkOc4q9oUmW1yo/edit?usp=sharing"",""ลำปาง!M432"")"),28715.2399999999)</f>
        <v>28715.2399999999</v>
      </c>
      <c r="O537" s="168">
        <f t="shared" ca="1" si="118"/>
        <v>83.620384391380014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IFERROR(__xludf.DUMMYFUNCTION("IMPORTRANGE(""https://docs.google.com/spreadsheets/d/11923uPwbBZFjjGgGUA6NLw09EwE0CqkOc4q9oUmW1yo/edit?usp=sharing"",""ลำปาง!M436"")"),9975.24)</f>
        <v>9975.24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IFERROR(__xludf.DUMMYFUNCTION("IMPORTRANGE(""https://docs.google.com/spreadsheets/d/11923uPwbBZFjjGgGUA6NLw09EwE0CqkOc4q9oUmW1yo/edit?usp=sharing"",""ลำปาง!J446"")"),2404)</f>
        <v>2404</v>
      </c>
      <c r="K551" s="410">
        <f ca="1">IF(I551&gt;0,J551*100/I551,0)</f>
        <v>80.13333333333334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IFERROR(__xludf.DUMMYFUNCTION("IMPORTRANGE(""https://docs.google.com/spreadsheets/d/11923uPwbBZFjjGgGUA6NLw09EwE0CqkOc4q9oUmW1yo/edit?usp=sharing"",""ลำปาง!M446"")"),97212.84)</f>
        <v>97212.84</v>
      </c>
      <c r="O551" s="411">
        <f t="shared" ref="O551:O555" ca="1" si="120">+IF(L551&gt;0,N551*100/L551,0)</f>
        <v>51.708957446808512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IFERROR(__xludf.DUMMYFUNCTION("IMPORTRANGE(""https://docs.google.com/spreadsheets/d/11923uPwbBZFjjGgGUA6NLw09EwE0CqkOc4q9oUmW1yo/edit?usp=sharing"",""ลำปาง!M448"")"),97212.84)</f>
        <v>97212.84</v>
      </c>
      <c r="O553" s="168">
        <f t="shared" ca="1" si="120"/>
        <v>51.708957446808512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IFERROR(__xludf.DUMMYFUNCTION("IMPORTRANGE(""https://docs.google.com/spreadsheets/d/11923uPwbBZFjjGgGUA6NLw09EwE0CqkOc4q9oUmW1yo/edit?usp=sharing"",""ลำปาง!M450"")"),97212.84)</f>
        <v>97212.84</v>
      </c>
      <c r="O555" s="168">
        <f t="shared" ca="1" si="120"/>
        <v>51.708957446808512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IFERROR(__xludf.DUMMYFUNCTION("IMPORTRANGE(""https://docs.google.com/spreadsheets/d/11923uPwbBZFjjGgGUA6NLw09EwE0CqkOc4q9oUmW1yo/edit?usp=sharing"",""ลำปาง!M453"")"),37170)</f>
        <v>37170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IFERROR(__xludf.DUMMYFUNCTION("IMPORTRANGE(""https://docs.google.com/spreadsheets/d/11923uPwbBZFjjGgGUA6NLw09EwE0CqkOc4q9oUmW1yo/edit?usp=sharing"",""ลำปาง!M454"")"),60042.84)</f>
        <v>60042.84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IFERROR(__xludf.DUMMYFUNCTION("IMPORTRANGE(""https://docs.google.com/spreadsheets/d/11923uPwbBZFjjGgGUA6NLw09EwE0CqkOc4q9oUmW1yo/edit?usp=sharing"",""ลำปาง!J455"")"),2404)</f>
        <v>2404</v>
      </c>
      <c r="K560" s="224">
        <f t="shared" ref="K560:K561" ca="1" si="121">IF(I560&gt;0,J560*100/I560,0)</f>
        <v>80.13333333333334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IFERROR(__xludf.DUMMYFUNCTION("IMPORTRANGE(""https://docs.google.com/spreadsheets/d/11923uPwbBZFjjGgGUA6NLw09EwE0CqkOc4q9oUmW1yo/edit?usp=sharing"",""ลำปาง!J456"")"),286)</f>
        <v>286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IFERROR(__xludf.DUMMYFUNCTION("IMPORTRANGE(""https://docs.google.com/spreadsheets/d/11923uPwbBZFjjGgGUA6NLw09EwE0CqkOc4q9oUmW1yo/edit?usp=sharing"",""ลำปาง!J459"")"),2360)</f>
        <v>2360</v>
      </c>
      <c r="K564" s="371">
        <f ca="1">IF(I564&gt;0,J564*100/I564,0)</f>
        <v>131.11111111111111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IFERROR(__xludf.DUMMYFUNCTION("IMPORTRANGE(""https://docs.google.com/spreadsheets/d/11923uPwbBZFjjGgGUA6NLw09EwE0CqkOc4q9oUmW1yo/edit?usp=sharing"",""ลำปาง!M459"")"),81320.04)</f>
        <v>81320.039999999994</v>
      </c>
      <c r="O564" s="372">
        <f t="shared" ref="O564:O568" ca="1" si="122">+IF(L564&gt;0,N564*100/L564,0)</f>
        <v>56.067319360176498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IFERROR(__xludf.DUMMYFUNCTION("IMPORTRANGE(""https://docs.google.com/spreadsheets/d/11923uPwbBZFjjGgGUA6NLw09EwE0CqkOc4q9oUmW1yo/edit?usp=sharing"",""ลำปาง!M461"")"),81320.04)</f>
        <v>81320.039999999994</v>
      </c>
      <c r="O566" s="168">
        <f t="shared" ca="1" si="122"/>
        <v>56.067319360176498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IFERROR(__xludf.DUMMYFUNCTION("IMPORTRANGE(""https://docs.google.com/spreadsheets/d/11923uPwbBZFjjGgGUA6NLw09EwE0CqkOc4q9oUmW1yo/edit?usp=sharing"",""ลำปาง!M463"")"),81320.04)</f>
        <v>81320.039999999994</v>
      </c>
      <c r="O568" s="168">
        <f t="shared" ca="1" si="122"/>
        <v>56.067319360176498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IFERROR(__xludf.DUMMYFUNCTION("IMPORTRANGE(""https://docs.google.com/spreadsheets/d/11923uPwbBZFjjGgGUA6NLw09EwE0CqkOc4q9oUmW1yo/edit?usp=sharing"",""ลำปาง!M466"")"),52800.04)</f>
        <v>52800.04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IFERROR(__xludf.DUMMYFUNCTION("IMPORTRANGE(""https://docs.google.com/spreadsheets/d/11923uPwbBZFjjGgGUA6NLw09EwE0CqkOc4q9oUmW1yo/edit?usp=sharing"",""ลำปาง!M467"")"),28520)</f>
        <v>28520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IFERROR(__xludf.DUMMYFUNCTION("IMPORTRANGE(""https://docs.google.com/spreadsheets/d/11923uPwbBZFjjGgGUA6NLw09EwE0CqkOc4q9oUmW1yo/edit?usp=sharing"",""ลำปาง!J468"")"),2360)</f>
        <v>2360</v>
      </c>
      <c r="K573" s="201">
        <f ca="1">IF(I573&gt;0,J573*100/I573,0)</f>
        <v>131.11111111111111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IFERROR(__xludf.DUMMYFUNCTION("IMPORTRANGE(""https://docs.google.com/spreadsheets/d/11923uPwbBZFjjGgGUA6NLw09EwE0CqkOc4q9oUmW1yo/edit?usp=sharing"",""ลำปาง!J471"")"),257)</f>
        <v>257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IFERROR(__xludf.DUMMYFUNCTION("IMPORTRANGE(""https://docs.google.com/spreadsheets/d/11923uPwbBZFjjGgGUA6NLw09EwE0CqkOc4q9oUmW1yo/edit?usp=sharing"",""ลำปาง!J472"")"),2103)</f>
        <v>2103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IFERROR(__xludf.DUMMYFUNCTION("IMPORTRANGE(""https://docs.google.com/spreadsheets/d/11923uPwbBZFjjGgGUA6NLw09EwE0CqkOc4q9oUmW1yo/edit?usp=sharing"",""ลำปาง!J475"")"),4)</f>
        <v>4</v>
      </c>
      <c r="K580" s="371">
        <f ca="1">IF(I580&gt;0,J580*100/I580,0)</f>
        <v>80</v>
      </c>
      <c r="L580" s="372">
        <f ca="1">IFERROR(__xludf.DUMMYFUNCTION("IMPORTRANGE(""https://docs.google.com/spreadsheets/d/11923uPwbBZFjjGgGUA6NLw09EwE0CqkOc4q9oUmW1yo/edit?usp=sharing"",""ลำปาง!L475"")"),144655)</f>
        <v>144655</v>
      </c>
      <c r="M580" s="372"/>
      <c r="N580" s="372">
        <f ca="1">IFERROR(__xludf.DUMMYFUNCTION("IMPORTRANGE(""https://docs.google.com/spreadsheets/d/11923uPwbBZFjjGgGUA6NLw09EwE0CqkOc4q9oUmW1yo/edit?usp=sharing"",""ลำปาง!M475"")"),0)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IFERROR(__xludf.DUMMYFUNCTION("IMPORTRANGE(""https://docs.google.com/spreadsheets/d/11923uPwbBZFjjGgGUA6NLw09EwE0CqkOc4q9oUmW1yo/edit?usp=sharing"",""ลำปาง!L477"")"),144655)</f>
        <v>144655</v>
      </c>
      <c r="M582" s="165"/>
      <c r="N582" s="168">
        <f ca="1">IFERROR(__xludf.DUMMYFUNCTION("IMPORTRANGE(""https://docs.google.com/spreadsheets/d/11923uPwbBZFjjGgGUA6NLw09EwE0CqkOc4q9oUmW1yo/edit?usp=sharing"",""ลำปาง!M477"")"),0)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IFERROR(__xludf.DUMMYFUNCTION("IMPORTRANGE(""https://docs.google.com/spreadsheets/d/11923uPwbBZFjjGgGUA6NLw09EwE0CqkOc4q9oUmW1yo/edit?usp=sharing"",""ลำปาง!L479"")"),144655)</f>
        <v>144655</v>
      </c>
      <c r="M584" s="168"/>
      <c r="N584" s="168">
        <f ca="1">IFERROR(__xludf.DUMMYFUNCTION("IMPORTRANGE(""https://docs.google.com/spreadsheets/d/11923uPwbBZFjjGgGUA6NLw09EwE0CqkOc4q9oUmW1yo/edit?usp=sharing"",""ลำปาง!M479"")"),0)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IFERROR(__xludf.DUMMYFUNCTION("IMPORTRANGE(""https://docs.google.com/spreadsheets/d/11923uPwbBZFjjGgGUA6NLw09EwE0CqkOc4q9oUmW1yo/edit?usp=sharing"",""ลำปาง!M483"")"),0)</f>
        <v>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IFERROR(__xludf.DUMMYFUNCTION("IMPORTRANGE(""https://docs.google.com/spreadsheets/d/11923uPwbBZFjjGgGUA6NLw09EwE0CqkOc4q9oUmW1yo/edit?usp=sharing"",""ลำปาง!J486"")"),9)</f>
        <v>9</v>
      </c>
      <c r="K591" s="163">
        <f t="shared" ca="1" si="125"/>
        <v>180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IFERROR(__xludf.DUMMYFUNCTION("IMPORTRANGE(""https://docs.google.com/spreadsheets/d/11923uPwbBZFjjGgGUA6NLw09EwE0CqkOc4q9oUmW1yo/edit?usp=sharing"",""ลำปาง!J487"")"),6.46)</f>
        <v>6.46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IFERROR(__xludf.DUMMYFUNCTION("IMPORTRANGE(""https://docs.google.com/spreadsheets/d/11923uPwbBZFjjGgGUA6NLw09EwE0CqkOc4q9oUmW1yo/edit?usp=sharing"",""ลำปาง!J491"")"),3.23)</f>
        <v>3.23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8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IFERROR(__xludf.DUMMYFUNCTION("IMPORTRANGE(""https://docs.google.com/spreadsheets/d/11923uPwbBZFjjGgGUA6NLw09EwE0CqkOc4q9oUmW1yo/edit?usp=sharing"",""ลำปาง!J523"")"),6645340.55)</f>
        <v>6645340.5499999998</v>
      </c>
      <c r="K628" s="342">
        <f t="shared" ref="K628:K635" ca="1" si="129">IF(I628&gt;0,J628*100/I628,0)</f>
        <v>82.647544458409627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IFERROR(__xludf.DUMMYFUNCTION("IMPORTRANGE(""https://docs.google.com/spreadsheets/d/11923uPwbBZFjjGgGUA6NLw09EwE0CqkOc4q9oUmW1yo/edit?usp=sharing"",""ลำปาง!J524"")"),259)</f>
        <v>259</v>
      </c>
      <c r="K629" s="342">
        <f t="shared" ca="1" si="129"/>
        <v>81.44654088050315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IFERROR(__xludf.DUMMYFUNCTION("IMPORTRANGE(""https://docs.google.com/spreadsheets/d/11923uPwbBZFjjGgGUA6NLw09EwE0CqkOc4q9oUmW1yo/edit?usp=sharing"",""ลำปาง!J525"")"),2681.42)</f>
        <v>2681.42</v>
      </c>
      <c r="K630" s="342">
        <f t="shared" ca="1" si="129"/>
        <v>15.490073406017249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IFERROR(__xludf.DUMMYFUNCTION("IMPORTRANGE(""https://docs.google.com/spreadsheets/d/11923uPwbBZFjjGgGUA6NLw09EwE0CqkOc4q9oUmW1yo/edit?usp=sharing"",""ลำปาง!J529"")"),6195000)</f>
        <v>6195000</v>
      </c>
      <c r="K634" s="342">
        <f t="shared" ca="1" si="129"/>
        <v>92.948237059264812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IFERROR(__xludf.DUMMYFUNCTION("IMPORTRANGE(""https://docs.google.com/spreadsheets/d/11923uPwbBZFjjGgGUA6NLw09EwE0CqkOc4q9oUmW1yo/edit?usp=sharing"",""ลำปาง!I530"")"),173)</f>
        <v>173</v>
      </c>
      <c r="J635" s="505">
        <f ca="1">IFERROR(__xludf.DUMMYFUNCTION("IMPORTRANGE(""https://docs.google.com/spreadsheets/d/11923uPwbBZFjjGgGUA6NLw09EwE0CqkOc4q9oUmW1yo/edit?usp=sharing"",""ลำปาง!J530"")"),173)</f>
        <v>173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IFERROR(__xludf.DUMMYFUNCTION("IMPORTRANGE(""https://docs.google.com/spreadsheets/d/11923uPwbBZFjjGgGUA6NLw09EwE0CqkOc4q9oUmW1yo/edit?usp=sharing"",""ลำปาง!J541"")"),0)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IFERROR(__xludf.DUMMYFUNCTION("IMPORTRANGE(""https://docs.google.com/spreadsheets/d/11923uPwbBZFjjGgGUA6NLw09EwE0CqkOc4q9oUmW1yo/edit?usp=sharing"",""ลำปาง!J542"")"),0)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IFERROR(__xludf.DUMMYFUNCTION("IMPORTRANGE(""https://docs.google.com/spreadsheets/d/11923uPwbBZFjjGgGUA6NLw09EwE0CqkOc4q9oUmW1yo/edit?usp=sharing"",""ลำปาง!I543"")"),0)</f>
        <v>0</v>
      </c>
      <c r="J648" s="536">
        <f ca="1">IFERROR(__xludf.DUMMYFUNCTION("IMPORTRANGE(""https://docs.google.com/spreadsheets/d/11923uPwbBZFjjGgGUA6NLw09EwE0CqkOc4q9oUmW1yo/edit?usp=sharing"",""ลำปาง!J543"")"),0)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IFERROR(__xludf.DUMMYFUNCTION("IMPORTRANGE(""https://docs.google.com/spreadsheets/d/11923uPwbBZFjjGgGUA6NLw09EwE0CqkOc4q9oUmW1yo/edit?usp=sharing"",""ลำปาง!L543"")"),0)</f>
        <v>0</v>
      </c>
      <c r="M648" s="521"/>
      <c r="N648" s="538">
        <f ca="1">IFERROR(__xludf.DUMMYFUNCTION("IMPORTRANGE(""https://docs.google.com/spreadsheets/d/11923uPwbBZFjjGgGUA6NLw09EwE0CqkOc4q9oUmW1yo/edit?usp=sharing"",""ลำปาง!M543"")"),0)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IFERROR(__xludf.DUMMYFUNCTION("IMPORTRANGE(""https://docs.google.com/spreadsheets/d/11923uPwbBZFjjGgGUA6NLw09EwE0CqkOc4q9oUmW1yo/edit?usp=sharing"",""ลำปาง!I544"")"),0)</f>
        <v>0</v>
      </c>
      <c r="J649" s="536">
        <f ca="1">IFERROR(__xludf.DUMMYFUNCTION("IMPORTRANGE(""https://docs.google.com/spreadsheets/d/11923uPwbBZFjjGgGUA6NLw09EwE0CqkOc4q9oUmW1yo/edit?usp=sharing"",""ลำปาง!J544"")"),0)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IFERROR(__xludf.DUMMYFUNCTION("IMPORTRANGE(""https://docs.google.com/spreadsheets/d/11923uPwbBZFjjGgGUA6NLw09EwE0CqkOc4q9oUmW1yo/edit?usp=sharing"",""ลำปาง!L544"")"),0)</f>
        <v>0</v>
      </c>
      <c r="M649" s="521"/>
      <c r="N649" s="538">
        <f ca="1">IFERROR(__xludf.DUMMYFUNCTION("IMPORTRANGE(""https://docs.google.com/spreadsheets/d/11923uPwbBZFjjGgGUA6NLw09EwE0CqkOc4q9oUmW1yo/edit?usp=sharing"",""ลำปาง!M544"")"),0)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IFERROR(__xludf.DUMMYFUNCTION("IMPORTRANGE(""https://docs.google.com/spreadsheets/d/11923uPwbBZFjjGgGUA6NLw09EwE0CqkOc4q9oUmW1yo/edit?usp=sharing"",""ลำปาง!I545"")"),0)</f>
        <v>0</v>
      </c>
      <c r="J650" s="536">
        <f ca="1">IFERROR(__xludf.DUMMYFUNCTION("IMPORTRANGE(""https://docs.google.com/spreadsheets/d/11923uPwbBZFjjGgGUA6NLw09EwE0CqkOc4q9oUmW1yo/edit?usp=sharing"",""ลำปาง!J545"")"),0)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IFERROR(__xludf.DUMMYFUNCTION("IMPORTRANGE(""https://docs.google.com/spreadsheets/d/11923uPwbBZFjjGgGUA6NLw09EwE0CqkOc4q9oUmW1yo/edit?usp=sharing"",""ลำปาง!L545"")"),0)</f>
        <v>0</v>
      </c>
      <c r="M650" s="521"/>
      <c r="N650" s="538">
        <f ca="1">IFERROR(__xludf.DUMMYFUNCTION("IMPORTRANGE(""https://docs.google.com/spreadsheets/d/11923uPwbBZFjjGgGUA6NLw09EwE0CqkOc4q9oUmW1yo/edit?usp=sharing"",""ลำปาง!M545"")"),0)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IFERROR(__xludf.DUMMYFUNCTION("IMPORTRANGE(""https://docs.google.com/spreadsheets/d/11923uPwbBZFjjGgGUA6NLw09EwE0CqkOc4q9oUmW1yo/edit?usp=sharing"",""ลำปาง!I546"")"),0)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IFERROR(__xludf.DUMMYFUNCTION("IMPORTRANGE(""https://docs.google.com/spreadsheets/d/11923uPwbBZFjjGgGUA6NLw09EwE0CqkOc4q9oUmW1yo/edit?usp=sharing"",""ลำปาง!L546"")"),0)</f>
        <v>0</v>
      </c>
      <c r="M651" s="521"/>
      <c r="N651" s="538">
        <f ca="1">IFERROR(__xludf.DUMMYFUNCTION("IMPORTRANGE(""https://docs.google.com/spreadsheets/d/11923uPwbBZFjjGgGUA6NLw09EwE0CqkOc4q9oUmW1yo/edit?usp=sharing"",""ลำปาง!M546"")"),0)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IFERROR(__xludf.DUMMYFUNCTION("IMPORTRANGE(""https://docs.google.com/spreadsheets/d/11923uPwbBZFjjGgGUA6NLw09EwE0CqkOc4q9oUmW1yo/edit?usp=sharing"",""ลำปาง!J547"")"),0)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IFERROR(__xludf.DUMMYFUNCTION("IMPORTRANGE(""https://docs.google.com/spreadsheets/d/11923uPwbBZFjjGgGUA6NLw09EwE0CqkOc4q9oUmW1yo/edit?usp=sharing"",""ลำปาง!J548"")"),0)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IFERROR(__xludf.DUMMYFUNCTION("IMPORTRANGE(""https://docs.google.com/spreadsheets/d/11923uPwbBZFjjGgGUA6NLw09EwE0CqkOc4q9oUmW1yo/edit?usp=sharing"",""ลำปาง!J550"")"),0)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IFERROR(__xludf.DUMMYFUNCTION("IMPORTRANGE(""https://docs.google.com/spreadsheets/d/11923uPwbBZFjjGgGUA6NLw09EwE0CqkOc4q9oUmW1yo/edit?usp=sharing"",""ลำปาง!J551"")"),0)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IFERROR(__xludf.DUMMYFUNCTION("IMPORTRANGE(""https://docs.google.com/spreadsheets/d/11923uPwbBZFjjGgGUA6NLw09EwE0CqkOc4q9oUmW1yo/edit?usp=sharing"",""ลำปาง!J552"")"),0)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IFERROR(__xludf.DUMMYFUNCTION("IMPORTRANGE(""https://docs.google.com/spreadsheets/d/11923uPwbBZFjjGgGUA6NLw09EwE0CqkOc4q9oUmW1yo/edit?usp=sharing"",""ลำปาง!J553"")"),0)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IFERROR(__xludf.DUMMYFUNCTION("IMPORTRANGE(""https://docs.google.com/spreadsheets/d/11923uPwbBZFjjGgGUA6NLw09EwE0CqkOc4q9oUmW1yo/edit?usp=sharing"",""ลำปาง!J554"")"),0)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IFERROR(__xludf.DUMMYFUNCTION("IMPORTRANGE(""https://docs.google.com/spreadsheets/d/11923uPwbBZFjjGgGUA6NLw09EwE0CqkOc4q9oUmW1yo/edit?usp=sharing"",""ลำปาง!J555"")"),0)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IFERROR(__xludf.DUMMYFUNCTION("IMPORTRANGE(""https://docs.google.com/spreadsheets/d/11923uPwbBZFjjGgGUA6NLw09EwE0CqkOc4q9oUmW1yo/edit?usp=sharing"",""ลำปาง!J556"")"),0)</f>
        <v>0</v>
      </c>
      <c r="K661" s="537"/>
      <c r="L661" s="522">
        <f ca="1">IFERROR(__xludf.DUMMYFUNCTION("IMPORTRANGE(""https://docs.google.com/spreadsheets/d/11923uPwbBZFjjGgGUA6NLw09EwE0CqkOc4q9oUmW1yo/edit?usp=sharing"",""ลำปาง!L556"")"),0)</f>
        <v>0</v>
      </c>
      <c r="M661" s="521"/>
      <c r="N661" s="538">
        <f ca="1">IFERROR(__xludf.DUMMYFUNCTION("IMPORTRANGE(""https://docs.google.com/spreadsheets/d/11923uPwbBZFjjGgGUA6NLw09EwE0CqkOc4q9oUmW1yo/edit?usp=sharing"",""ลำปาง!M556"")"),0)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IFERROR(__xludf.DUMMYFUNCTION("IMPORTRANGE(""https://docs.google.com/spreadsheets/d/11923uPwbBZFjjGgGUA6NLw09EwE0CqkOc4q9oUmW1yo/edit?usp=sharing"",""ลำปาง!J557"")"),0)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IFERROR(__xludf.DUMMYFUNCTION("IMPORTRANGE(""https://docs.google.com/spreadsheets/d/11923uPwbBZFjjGgGUA6NLw09EwE0CqkOc4q9oUmW1yo/edit?usp=sharing"",""ลำปาง!I558"")"),0)</f>
        <v>0</v>
      </c>
      <c r="J663" s="536">
        <f ca="1">IFERROR(__xludf.DUMMYFUNCTION("IMPORTRANGE(""https://docs.google.com/spreadsheets/d/11923uPwbBZFjjGgGUA6NLw09EwE0CqkOc4q9oUmW1yo/edit?usp=sharing"",""ลำปาง!J558"")"),0)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IFERROR(__xludf.DUMMYFUNCTION("IMPORTRANGE(""https://docs.google.com/spreadsheets/d/11923uPwbBZFjjGgGUA6NLw09EwE0CqkOc4q9oUmW1yo/edit?usp=sharing"",""ลำปาง!I560"")"),0)</f>
        <v>0</v>
      </c>
      <c r="J665" s="536">
        <f ca="1">IFERROR(__xludf.DUMMYFUNCTION("IMPORTRANGE(""https://docs.google.com/spreadsheets/d/11923uPwbBZFjjGgGUA6NLw09EwE0CqkOc4q9oUmW1yo/edit?usp=sharing"",""ลำปาง!J560"")"),0)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IFERROR(__xludf.DUMMYFUNCTION("IMPORTRANGE(""https://docs.google.com/spreadsheets/d/11923uPwbBZFjjGgGUA6NLw09EwE0CqkOc4q9oUmW1yo/edit?usp=sharing"",""ลำปาง!L560"")"),0)</f>
        <v>0</v>
      </c>
      <c r="M665" s="521"/>
      <c r="N665" s="538">
        <f ca="1">IFERROR(__xludf.DUMMYFUNCTION("IMPORTRANGE(""https://docs.google.com/spreadsheets/d/11923uPwbBZFjjGgGUA6NLw09EwE0CqkOc4q9oUmW1yo/edit?usp=sharing"",""ลำปาง!M560"")"),0)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IFERROR(__xludf.DUMMYFUNCTION("IMPORTRANGE(""https://docs.google.com/spreadsheets/d/11923uPwbBZFjjGgGUA6NLw09EwE0CqkOc4q9oUmW1yo/edit?usp=sharing"",""ลำปาง!J561"")"),0)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IFERROR(__xludf.DUMMYFUNCTION("IMPORTRANGE(""https://docs.google.com/spreadsheets/d/11923uPwbBZFjjGgGUA6NLw09EwE0CqkOc4q9oUmW1yo/edit?usp=sharing"",""ลำปาง!J562"")"),0)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IFERROR(__xludf.DUMMYFUNCTION("IMPORTRANGE(""https://docs.google.com/spreadsheets/d/11923uPwbBZFjjGgGUA6NLw09EwE0CqkOc4q9oUmW1yo/edit?usp=sharing"",""ลำปาง!I563"")"),0)</f>
        <v>0</v>
      </c>
      <c r="J668" s="536">
        <f ca="1">IFERROR(__xludf.DUMMYFUNCTION("IMPORTRANGE(""https://docs.google.com/spreadsheets/d/11923uPwbBZFjjGgGUA6NLw09EwE0CqkOc4q9oUmW1yo/edit?usp=sharing"",""ลำปาง!J563"")"),0)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IFERROR(__xludf.DUMMYFUNCTION("IMPORTRANGE(""https://docs.google.com/spreadsheets/d/11923uPwbBZFjjGgGUA6NLw09EwE0CqkOc4q9oUmW1yo/edit?usp=sharing"",""ลำปาง!L563"")"),0)</f>
        <v>0</v>
      </c>
      <c r="M668" s="521"/>
      <c r="N668" s="538">
        <f ca="1">IFERROR(__xludf.DUMMYFUNCTION("IMPORTRANGE(""https://docs.google.com/spreadsheets/d/11923uPwbBZFjjGgGUA6NLw09EwE0CqkOc4q9oUmW1yo/edit?usp=sharing"",""ลำปาง!M563"")"),0)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IFERROR(__xludf.DUMMYFUNCTION("IMPORTRANGE(""https://docs.google.com/spreadsheets/d/11923uPwbBZFjjGgGUA6NLw09EwE0CqkOc4q9oUmW1yo/edit?usp=sharing"",""ลำปาง!J564"")"),0)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IFERROR(__xludf.DUMMYFUNCTION("IMPORTRANGE(""https://docs.google.com/spreadsheets/d/11923uPwbBZFjjGgGUA6NLw09EwE0CqkOc4q9oUmW1yo/edit?usp=sharing"",""ลำปาง!J565"")"),0)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IFERROR(__xludf.DUMMYFUNCTION("IMPORTRANGE(""https://docs.google.com/spreadsheets/d/11923uPwbBZFjjGgGUA6NLw09EwE0CqkOc4q9oUmW1yo/edit?usp=sharing"",""ลำปาง!I566"")"),0)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IFERROR(__xludf.DUMMYFUNCTION("IMPORTRANGE(""https://docs.google.com/spreadsheets/d/11923uPwbBZFjjGgGUA6NLw09EwE0CqkOc4q9oUmW1yo/edit?usp=sharing"",""ลำปาง!L566"")"),0)</f>
        <v>0</v>
      </c>
      <c r="M671" s="521"/>
      <c r="N671" s="538">
        <f ca="1">IFERROR(__xludf.DUMMYFUNCTION("IMPORTRANGE(""https://docs.google.com/spreadsheets/d/11923uPwbBZFjjGgGUA6NLw09EwE0CqkOc4q9oUmW1yo/edit?usp=sharing"",""ลำปาง!M566"")"),0)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IFERROR(__xludf.DUMMYFUNCTION("IMPORTRANGE(""https://docs.google.com/spreadsheets/d/11923uPwbBZFjjGgGUA6NLw09EwE0CqkOc4q9oUmW1yo/edit?usp=sharing"",""ลำปาง!J567"")"),0)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IFERROR(__xludf.DUMMYFUNCTION("IMPORTRANGE(""https://docs.google.com/spreadsheets/d/11923uPwbBZFjjGgGUA6NLw09EwE0CqkOc4q9oUmW1yo/edit?usp=sharing"",""ลำปาง!J568"")"),0)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IFERROR(__xludf.DUMMYFUNCTION("IMPORTRANGE(""https://docs.google.com/spreadsheets/d/11923uPwbBZFjjGgGUA6NLw09EwE0CqkOc4q9oUmW1yo/edit?usp=sharing"",""ลำปาง!J569"")"),0)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IFERROR(__xludf.DUMMYFUNCTION("IMPORTRANGE(""https://docs.google.com/spreadsheets/d/11923uPwbBZFjjGgGUA6NLw09EwE0CqkOc4q9oUmW1yo/edit?usp=sharing"",""ลำปาง!J570"")"),0)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IFERROR(__xludf.DUMMYFUNCTION("IMPORTRANGE(""https://docs.google.com/spreadsheets/d/11923uPwbBZFjjGgGUA6NLw09EwE0CqkOc4q9oUmW1yo/edit?usp=sharing"",""ลำปาง!J571"")"),0)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IFERROR(__xludf.DUMMYFUNCTION("IMPORTRANGE(""https://docs.google.com/spreadsheets/d/11923uPwbBZFjjGgGUA6NLw09EwE0CqkOc4q9oUmW1yo/edit?usp=sharing"",""ลำปาง!J572"")"),0)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286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6619755</v>
      </c>
      <c r="M8" s="23">
        <f t="shared" ca="1" si="0"/>
        <v>4348636.25</v>
      </c>
      <c r="N8" s="23">
        <f t="shared" ca="1" si="0"/>
        <v>4461600.7300000004</v>
      </c>
      <c r="O8" s="22">
        <f t="shared" ref="O8:O16" ca="1" si="1">IF(L8&gt;0,N8*100/L8,0)</f>
        <v>67.398275767003469</v>
      </c>
      <c r="P8" s="22">
        <f t="shared" ref="P8:P16" ca="1" si="2">IF(M8&gt;0,N8*100/M8,0)</f>
        <v>102.59769899126422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6619755</v>
      </c>
      <c r="M10" s="30">
        <f t="shared" ca="1" si="4"/>
        <v>4348636.25</v>
      </c>
      <c r="N10" s="30">
        <f t="shared" ca="1" si="4"/>
        <v>4461600.7300000004</v>
      </c>
      <c r="O10" s="29">
        <f t="shared" ca="1" si="1"/>
        <v>67.398275767003469</v>
      </c>
      <c r="P10" s="29">
        <f t="shared" ca="1" si="2"/>
        <v>102.59769899126422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6370355</v>
      </c>
      <c r="M12" s="39">
        <f t="shared" ca="1" si="6"/>
        <v>4099236.25</v>
      </c>
      <c r="N12" s="39">
        <f t="shared" ca="1" si="6"/>
        <v>4212200.7300000004</v>
      </c>
      <c r="O12" s="39">
        <f t="shared" ca="1" si="1"/>
        <v>66.121915183690717</v>
      </c>
      <c r="P12" s="39">
        <f t="shared" ca="1" si="2"/>
        <v>102.75574456095329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4136655</v>
      </c>
      <c r="M14" s="39">
        <f t="shared" si="8"/>
        <v>0</v>
      </c>
      <c r="N14" s="39">
        <f t="shared" ca="1" si="8"/>
        <v>1226069</v>
      </c>
      <c r="O14" s="39">
        <f t="shared" ca="1" si="1"/>
        <v>29.639140803378574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4207545</v>
      </c>
      <c r="M18" s="23">
        <f t="shared" ca="1" si="11"/>
        <v>4348636.25</v>
      </c>
      <c r="N18" s="23">
        <f t="shared" ca="1" si="11"/>
        <v>3235531.73</v>
      </c>
      <c r="O18" s="22">
        <f t="shared" ref="O18:O20" ca="1" si="12">IF(L18&gt;0,N18*100/L18,0)</f>
        <v>76.898327409451355</v>
      </c>
      <c r="P18" s="22">
        <f t="shared" ref="P18:P26" ca="1" si="13">IF(M18&gt;0,N18*100/M18,0)</f>
        <v>74.403365652852656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4207545</v>
      </c>
      <c r="M20" s="30">
        <f t="shared" ca="1" si="15"/>
        <v>4348636.25</v>
      </c>
      <c r="N20" s="30">
        <f t="shared" ca="1" si="15"/>
        <v>3235531.73</v>
      </c>
      <c r="O20" s="29">
        <f t="shared" ca="1" si="12"/>
        <v>76.898327409451355</v>
      </c>
      <c r="P20" s="29">
        <f t="shared" ca="1" si="13"/>
        <v>74.403365652852656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3958145</v>
      </c>
      <c r="M22" s="42">
        <f t="shared" ca="1" si="18"/>
        <v>4099236.25</v>
      </c>
      <c r="N22" s="39">
        <f t="shared" ca="1" si="18"/>
        <v>2986131.73</v>
      </c>
      <c r="O22" s="39">
        <f t="shared" ca="1" si="17"/>
        <v>75.442706874053371</v>
      </c>
      <c r="P22" s="39">
        <f t="shared" ca="1" si="13"/>
        <v>72.846051017430383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1724445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2412210</v>
      </c>
      <c r="M28" s="23">
        <f t="shared" si="23"/>
        <v>0</v>
      </c>
      <c r="N28" s="23">
        <f t="shared" ca="1" si="23"/>
        <v>1226069</v>
      </c>
      <c r="O28" s="22">
        <f t="shared" ref="O28:O30" ca="1" si="24">IF(L28&gt;0,N28*100/L28,0)</f>
        <v>50.827622802326495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2412210</v>
      </c>
      <c r="M30" s="30">
        <f t="shared" si="27"/>
        <v>0</v>
      </c>
      <c r="N30" s="30">
        <f t="shared" ca="1" si="27"/>
        <v>1226069</v>
      </c>
      <c r="O30" s="29">
        <f t="shared" ca="1" si="24"/>
        <v>50.827622802326495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2412210</v>
      </c>
      <c r="M32" s="39">
        <f t="shared" si="30"/>
        <v>0</v>
      </c>
      <c r="N32" s="39">
        <f t="shared" ca="1" si="30"/>
        <v>1226069</v>
      </c>
      <c r="O32" s="39">
        <f t="shared" ca="1" si="29"/>
        <v>50.827622802326495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2412210</v>
      </c>
      <c r="M34" s="39">
        <f t="shared" si="32"/>
        <v>0</v>
      </c>
      <c r="N34" s="39">
        <f t="shared" ca="1" si="32"/>
        <v>1226069</v>
      </c>
      <c r="O34" s="39">
        <f t="shared" ca="1" si="29"/>
        <v>50.827622802326495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4207545</v>
      </c>
      <c r="M37" s="55">
        <f t="shared" ca="1" si="33"/>
        <v>4348636.25</v>
      </c>
      <c r="N37" s="55">
        <f t="shared" ca="1" si="33"/>
        <v>3235531.73</v>
      </c>
      <c r="O37" s="56">
        <f t="shared" ca="1" si="29"/>
        <v>76.898327409451355</v>
      </c>
      <c r="P37" s="56">
        <f t="shared" ca="1" si="25"/>
        <v>74.403365652852656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758700</v>
      </c>
      <c r="N41" s="79">
        <f t="shared" ca="1" si="34"/>
        <v>661580.72</v>
      </c>
      <c r="O41" s="78">
        <f t="shared" ref="O41:O43" ca="1" si="35">IF(L41&gt;0,N41*100/L41,0)</f>
        <v>87.199251350995127</v>
      </c>
      <c r="P41" s="78">
        <f t="shared" ref="P41:P43" ca="1" si="36">IF(M41&gt;0,N41*100/M41,0)</f>
        <v>87.199251350995127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758700</v>
      </c>
      <c r="N43" s="79">
        <f t="shared" ca="1" si="38"/>
        <v>661580.72</v>
      </c>
      <c r="O43" s="78">
        <f t="shared" ca="1" si="35"/>
        <v>87.199251350995127</v>
      </c>
      <c r="P43" s="78">
        <f t="shared" ca="1" si="36"/>
        <v>87.199251350995127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IFERROR(__xludf.DUMMYFUNCTION("IMPORTRANGE(""https://docs.google.com/spreadsheets/d/1Yj_ptqi66GCucihVvJfMjLAmec39IyEx_6qawtMGysU/edit?usp=sharing"",""สบก!Q33"")"),758700)</f>
        <v>758700</v>
      </c>
      <c r="N45" s="50">
        <f ca="1">IFERROR(__xludf.DUMMYFUNCTION("IMPORTRANGE(""https://docs.google.com/spreadsheets/d/1Yj_ptqi66GCucihVvJfMjLAmec39IyEx_6qawtMGysU/edit?usp=sharing"",""สบก!R33"")"),661580.72)</f>
        <v>661580.72</v>
      </c>
      <c r="O45" s="39">
        <f ca="1">IF(L45&gt;0,N45*100/L45,0)</f>
        <v>87.199251350995127</v>
      </c>
      <c r="P45" s="39">
        <f ca="1">IF(M45&gt;0,N45*100/M45,0)</f>
        <v>87.199251350995127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608031.25</v>
      </c>
      <c r="N53" s="121">
        <f t="shared" ca="1" si="39"/>
        <v>447381.25</v>
      </c>
      <c r="O53" s="120">
        <f t="shared" ref="O53:O55" ca="1" si="40">IF(L53&gt;0,N53*100/L53,0)</f>
        <v>74.563541666666666</v>
      </c>
      <c r="P53" s="120">
        <f t="shared" ref="P53:P55" ca="1" si="41">IF(M53&gt;0,N53*100/M53,0)</f>
        <v>73.578660636274861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608031.25</v>
      </c>
      <c r="N55" s="121">
        <f t="shared" ca="1" si="43"/>
        <v>447381.25</v>
      </c>
      <c r="O55" s="120">
        <f t="shared" ca="1" si="40"/>
        <v>74.563541666666666</v>
      </c>
      <c r="P55" s="120">
        <f t="shared" ca="1" si="41"/>
        <v>73.578660636274861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IFERROR(__xludf.DUMMYFUNCTION("IMPORTRANGE(""https://docs.google.com/spreadsheets/d/1Yj_ptqi66GCucihVvJfMjLAmec39IyEx_6qawtMGysU/edit?usp=sharing"",""สบก!Z33"")"),608031.25)</f>
        <v>608031.25</v>
      </c>
      <c r="N57" s="50">
        <f ca="1">IFERROR(__xludf.DUMMYFUNCTION("IMPORTRANGE(""https://docs.google.com/spreadsheets/d/1Yj_ptqi66GCucihVvJfMjLAmec39IyEx_6qawtMGysU/edit?usp=sharing"",""สบก!AA33"")"),447381.25)</f>
        <v>447381.25</v>
      </c>
      <c r="O57" s="39">
        <f ca="1">IF(L57&gt;0,N57*100/L57,0)</f>
        <v>74.563541666666666</v>
      </c>
      <c r="P57" s="39">
        <f ca="1">IF(M57&gt;0,N57*100/M57,0)</f>
        <v>73.578660636274861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642320</v>
      </c>
      <c r="N66" s="152">
        <f t="shared" ca="1" si="45"/>
        <v>496818</v>
      </c>
      <c r="O66" s="151">
        <f t="shared" ref="O66:O68" ca="1" si="46">IF(L66&gt;0,N66*100/L66,0)</f>
        <v>84.007101792357119</v>
      </c>
      <c r="P66" s="151">
        <f t="shared" ref="P66:P68" ca="1" si="47">IF(M66&gt;0,N66*100/M66,0)</f>
        <v>77.347428073234525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642320</v>
      </c>
      <c r="N68" s="88">
        <f t="shared" ca="1" si="49"/>
        <v>496818</v>
      </c>
      <c r="O68" s="156">
        <f t="shared" ca="1" si="46"/>
        <v>84.007101792357119</v>
      </c>
      <c r="P68" s="156">
        <f t="shared" ca="1" si="47"/>
        <v>77.347428073234525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IFERROR(__xludf.DUMMYFUNCTION("IMPORTRANGE(""https://docs.google.com/spreadsheets/d/1Yj_ptqi66GCucihVvJfMjLAmec39IyEx_6qawtMGysU/edit?usp=sharing"",""สบก!AI33"")"),642320)</f>
        <v>642320</v>
      </c>
      <c r="N70" s="168">
        <f ca="1">IFERROR(__xludf.DUMMYFUNCTION("IMPORTRANGE(""https://docs.google.com/spreadsheets/d/1Yj_ptqi66GCucihVvJfMjLAmec39IyEx_6qawtMGysU/edit?usp=sharing"",""สบก!AJ33"")"),496818)</f>
        <v>496818</v>
      </c>
      <c r="O70" s="168">
        <f ca="1">IF(L70&gt;0,N70*100/L70,0)</f>
        <v>84.007101792357119</v>
      </c>
      <c r="P70" s="168">
        <f ca="1">IF(M70&gt;0,N70*100/M70,0)</f>
        <v>77.347428073234525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58090</v>
      </c>
      <c r="O118" s="151">
        <f t="shared" ref="O118:O120" ca="1" si="59">IF(L118&gt;0,N118*100/L118,0)</f>
        <v>70.463367297428434</v>
      </c>
      <c r="P118" s="151">
        <f t="shared" ref="P118:P120" ca="1" si="60">IF(M118&gt;0,N118*100/M118,0)</f>
        <v>70.463367297428434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58090</v>
      </c>
      <c r="O120" s="156">
        <f t="shared" ca="1" si="59"/>
        <v>70.463367297428434</v>
      </c>
      <c r="P120" s="156">
        <f t="shared" ca="1" si="60"/>
        <v>70.463367297428434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IFERROR(__xludf.DUMMYFUNCTION("IMPORTRANGE(""https://docs.google.com/spreadsheets/d/1Yj_ptqi66GCucihVvJfMjLAmec39IyEx_6qawtMGysU/edit?usp=sharing"",""สบก!BB33"")"),58090)</f>
        <v>58090</v>
      </c>
      <c r="O122" s="168">
        <f ca="1">IF(L122&gt;0,N122*100/L122,0)</f>
        <v>70.463367297428434</v>
      </c>
      <c r="P122" s="168">
        <f ca="1">IF(M122&gt;0,N122*100/M122,0)</f>
        <v>70.463367297428434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1352900</v>
      </c>
      <c r="M140" s="152">
        <f t="shared" ca="1" si="64"/>
        <v>1407000</v>
      </c>
      <c r="N140" s="152">
        <f t="shared" ca="1" si="64"/>
        <v>1034531.76</v>
      </c>
      <c r="O140" s="151">
        <f t="shared" ref="O140:O142" ca="1" si="65">IF(L140&gt;0,N140*100/L140,0)</f>
        <v>76.467718234902804</v>
      </c>
      <c r="P140" s="151">
        <f t="shared" ref="P140:P142" ca="1" si="66">IF(M140&gt;0,N140*100/M140,0)</f>
        <v>73.527488272921104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1352900</v>
      </c>
      <c r="M142" s="88">
        <f t="shared" ca="1" si="68"/>
        <v>1407000</v>
      </c>
      <c r="N142" s="88">
        <f t="shared" ca="1" si="68"/>
        <v>1034531.76</v>
      </c>
      <c r="O142" s="156">
        <f t="shared" ca="1" si="65"/>
        <v>76.467718234902804</v>
      </c>
      <c r="P142" s="156">
        <f t="shared" ca="1" si="66"/>
        <v>73.527488272921104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IFERROR(__xludf.DUMMYFUNCTION("IMPORTRANGE(""https://docs.google.com/spreadsheets/d/1Yj_ptqi66GCucihVvJfMjLAmec39IyEx_6qawtMGysU/edit?usp=sharing"",""สบก!BJ33"")"),1169000)</f>
        <v>1169000</v>
      </c>
      <c r="N144" s="168">
        <f ca="1">IFERROR(__xludf.DUMMYFUNCTION("IMPORTRANGE(""https://docs.google.com/spreadsheets/d/1Yj_ptqi66GCucihVvJfMjLAmec39IyEx_6qawtMGysU/edit?usp=sharing"",""สบก!BK33"")"),796531.76)</f>
        <v>796531.76</v>
      </c>
      <c r="O144" s="168">
        <f ca="1">IF(L144&gt;0,N144*100/L144,0)</f>
        <v>71.444233563548295</v>
      </c>
      <c r="P144" s="168">
        <f ca="1">IF(M144&gt;0,N144*100/M144,0)</f>
        <v>68.137875106929002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IFERROR(__xludf.DUMMYFUNCTION("IMPORTRANGE(""https://docs.google.com/spreadsheets/d/11923uPwbBZFjjGgGUA6NLw09EwE0CqkOc4q9oUmW1yo/edit?usp=sharing"",""ลำพูน!J84"")"),151)</f>
        <v>151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IFERROR(__xludf.DUMMYFUNCTION("IMPORTRANGE(""https://docs.google.com/spreadsheets/d/11923uPwbBZFjjGgGUA6NLw09EwE0CqkOc4q9oUmW1yo/edit?usp=sharing"",""ลำพูน!J85"")"),151)</f>
        <v>151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IFERROR(__xludf.DUMMYFUNCTION("IMPORTRANGE(""https://docs.google.com/spreadsheets/d/11923uPwbBZFjjGgGUA6NLw09EwE0CqkOc4q9oUmW1yo/edit?usp=sharing"",""ลำพูน!J141"")"),2)</f>
        <v>2</v>
      </c>
      <c r="K216" s="224">
        <f t="shared" ca="1" si="71"/>
        <v>66.666666666666671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58.423913043478258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58.423913043478258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IFERROR(__xludf.DUMMYFUNCTION("IMPORTRANGE(""https://docs.google.com/spreadsheets/d/1Yj_ptqi66GCucihVvJfMjLAmec39IyEx_6qawtMGysU/edit?usp=sharing"",""สบก!CK33"")"),55200)</f>
        <v>55200</v>
      </c>
      <c r="N275" s="168">
        <f ca="1">IFERROR(__xludf.DUMMYFUNCTION("IMPORTRANGE(""https://docs.google.com/spreadsheets/d/1Yj_ptqi66GCucihVvJfMjLAmec39IyEx_6qawtMGysU/edit?usp=sharing"",""สบก!CL33"")"),32250)</f>
        <v>32250</v>
      </c>
      <c r="O275" s="168">
        <f ca="1">IF(L275&gt;0,N275*100/L275,0)</f>
        <v>58.423913043478258</v>
      </c>
      <c r="P275" s="168">
        <f ca="1">IF(M275&gt;0,N275*100/M275,0)</f>
        <v>58.423913043478258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IFERROR(__xludf.DUMMYFUNCTION("IMPORTRANGE(""https://docs.google.com/spreadsheets/d/11923uPwbBZFjjGgGUA6NLw09EwE0CqkOc4q9oUmW1yo/edit?usp=sharing"",""ลำพูน!J228"")"),140)</f>
        <v>140</v>
      </c>
      <c r="K328" s="317">
        <f ca="1">IF(I328&gt;0,J328*100/I328,0)</f>
        <v>40.935672514619881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745780</v>
      </c>
      <c r="M329" s="152">
        <f t="shared" ca="1" si="98"/>
        <v>773820</v>
      </c>
      <c r="N329" s="152">
        <f t="shared" ca="1" si="98"/>
        <v>483755</v>
      </c>
      <c r="O329" s="151">
        <f t="shared" ref="O329:O331" ca="1" si="99">IF(L329&gt;0,N329*100/L329,0)</f>
        <v>64.865644023706722</v>
      </c>
      <c r="P329" s="151">
        <f t="shared" ref="P329:P331" ca="1" si="100">IF(M329&gt;0,N329*100/M329,0)</f>
        <v>62.51518440981107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745780</v>
      </c>
      <c r="M331" s="88">
        <f t="shared" ca="1" si="102"/>
        <v>773820</v>
      </c>
      <c r="N331" s="88">
        <f t="shared" ca="1" si="102"/>
        <v>483755</v>
      </c>
      <c r="O331" s="156">
        <f t="shared" ca="1" si="99"/>
        <v>64.865644023706722</v>
      </c>
      <c r="P331" s="156">
        <f t="shared" ca="1" si="100"/>
        <v>62.51518440981107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734380</v>
      </c>
      <c r="M333" s="167">
        <f ca="1">IFERROR(__xludf.DUMMYFUNCTION("IMPORTRANGE(""https://docs.google.com/spreadsheets/d/1Yj_ptqi66GCucihVvJfMjLAmec39IyEx_6qawtMGysU/edit?usp=sharing"",""สบก!DL33"")"),762420)</f>
        <v>762420</v>
      </c>
      <c r="N333" s="168">
        <f ca="1">IFERROR(__xludf.DUMMYFUNCTION("IMPORTRANGE(""https://docs.google.com/spreadsheets/d/1Yj_ptqi66GCucihVvJfMjLAmec39IyEx_6qawtMGysU/edit?usp=sharing"",""สบก!DM33"")"),472355)</f>
        <v>472355</v>
      </c>
      <c r="O333" s="168">
        <f ca="1">IF(L333&gt;0,N333*100/L333,0)</f>
        <v>64.320242926005605</v>
      </c>
      <c r="P333" s="168">
        <f ca="1">IF(M333&gt;0,N333*100/M333,0)</f>
        <v>61.954696886230685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IFERROR(__xludf.DUMMYFUNCTION("IMPORTRANGE(""https://docs.google.com/spreadsheets/d/1Yj_ptqi66GCucihVvJfMjLAmec39IyEx_6qawtMGysU/edit?usp=sharing"",""สบก!DI33"")"),316780)</f>
        <v>316780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IFERROR(__xludf.DUMMYFUNCTION("IMPORTRANGE(""https://docs.google.com/spreadsheets/d/11923uPwbBZFjjGgGUA6NLw09EwE0CqkOc4q9oUmW1yo/edit?usp=sharing"",""ลำพูน!J234"")"),119)</f>
        <v>119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IFERROR(__xludf.DUMMYFUNCTION("IMPORTRANGE(""https://docs.google.com/spreadsheets/d/11923uPwbBZFjjGgGUA6NLw09EwE0CqkOc4q9oUmW1yo/edit?usp=sharing"",""ลำพูน!J235"")"),914.22)</f>
        <v>914.22</v>
      </c>
      <c r="K340" s="342">
        <f t="shared" ca="1" si="103"/>
        <v>130.60285714285715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IFERROR(__xludf.DUMMYFUNCTION("IMPORTRANGE(""https://docs.google.com/spreadsheets/d/11923uPwbBZFjjGgGUA6NLw09EwE0CqkOc4q9oUmW1yo/edit?usp=sharing"",""ลำพูน!J236"")"),191)</f>
        <v>191</v>
      </c>
      <c r="K341" s="342">
        <f t="shared" ca="1" si="103"/>
        <v>55.847953216374272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IFERROR(__xludf.DUMMYFUNCTION("IMPORTRANGE(""https://docs.google.com/spreadsheets/d/11923uPwbBZFjjGgGUA6NLw09EwE0CqkOc4q9oUmW1yo/edit?usp=sharing"",""ลำพูน!J237"")"),1162.23)</f>
        <v>1162.23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IFERROR(__xludf.DUMMYFUNCTION("IMPORTRANGE(""https://docs.google.com/spreadsheets/d/11923uPwbBZFjjGgGUA6NLw09EwE0CqkOc4q9oUmW1yo/edit?usp=sharing"",""ลำพูน!J240"")"),140)</f>
        <v>140</v>
      </c>
      <c r="K345" s="342">
        <f t="shared" ca="1" si="103"/>
        <v>40.935672514619881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IFERROR(__xludf.DUMMYFUNCTION("IMPORTRANGE(""https://docs.google.com/spreadsheets/d/11923uPwbBZFjjGgGUA6NLw09EwE0CqkOc4q9oUmW1yo/edit?usp=sharing"",""ลำพูน!J241"")"),849.209999999999)</f>
        <v>849.20999999999901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IFERROR(__xludf.DUMMYFUNCTION("IMPORTRANGE(""https://docs.google.com/spreadsheets/d/11923uPwbBZFjjGgGUA6NLw09EwE0CqkOc4q9oUmW1yo/edit?usp=sharing"",""ลำพูน!L242"")"),2412210)</f>
        <v>2412210</v>
      </c>
      <c r="M347" s="357"/>
      <c r="N347" s="357">
        <f ca="1">IFERROR(__xludf.DUMMYFUNCTION("IMPORTRANGE(""https://docs.google.com/spreadsheets/d/11923uPwbBZFjjGgGUA6NLw09EwE0CqkOc4q9oUmW1yo/edit?usp=sharing"",""ลำพูน!M242"")"),1226069)</f>
        <v>1226069</v>
      </c>
      <c r="O347" s="357">
        <f ca="1">+IF(L347&gt;0,N347*100/L347,0)</f>
        <v>50.827622802326495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IFERROR(__xludf.DUMMYFUNCTION("IMPORTRANGE(""https://docs.google.com/spreadsheets/d/11923uPwbBZFjjGgGUA6NLw09EwE0CqkOc4q9oUmW1yo/edit?usp=sharing"",""ลำพูน!M244"")"),323820)</f>
        <v>323820</v>
      </c>
      <c r="O349" s="372">
        <f ca="1">+IF(L349&gt;0,N349*100/L349,0)</f>
        <v>70.490661326135225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IFERROR(__xludf.DUMMYFUNCTION("IMPORTRANGE(""https://docs.google.com/spreadsheets/d/11923uPwbBZFjjGgGUA6NLw09EwE0CqkOc4q9oUmW1yo/edit?usp=sharing"",""ลำพูน!M247"")"),323820)</f>
        <v>323820</v>
      </c>
      <c r="O352" s="165">
        <f t="shared" ca="1" si="105"/>
        <v>70.490661326135225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IFERROR(__xludf.DUMMYFUNCTION("IMPORTRANGE(""https://docs.google.com/spreadsheets/d/11923uPwbBZFjjGgGUA6NLw09EwE0CqkOc4q9oUmW1yo/edit?usp=sharing"",""ลำพูน!M249"")"),323820)</f>
        <v>323820</v>
      </c>
      <c r="O354" s="168">
        <f t="shared" ca="1" si="105"/>
        <v>70.490661326135225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IFERROR(__xludf.DUMMYFUNCTION("IMPORTRANGE(""https://docs.google.com/spreadsheets/d/11923uPwbBZFjjGgGUA6NLw09EwE0CqkOc4q9oUmW1yo/edit?usp=sharing"",""ลำพูน!M252"")"),42935)</f>
        <v>42935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IFERROR(__xludf.DUMMYFUNCTION("IMPORTRANGE(""https://docs.google.com/spreadsheets/d/11923uPwbBZFjjGgGUA6NLw09EwE0CqkOc4q9oUmW1yo/edit?usp=sharing"",""ลำพูน!M253"")"),12485)</f>
        <v>12485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IFERROR(__xludf.DUMMYFUNCTION("IMPORTRANGE(""https://docs.google.com/spreadsheets/d/11923uPwbBZFjjGgGUA6NLw09EwE0CqkOc4q9oUmW1yo/edit?usp=sharing"",""ลำพูน!M275"")"),328167)</f>
        <v>328167</v>
      </c>
      <c r="O380" s="372">
        <f ca="1">+IF(L380&gt;0,N380*100/L380,0)</f>
        <v>31.9067203360168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IFERROR(__xludf.DUMMYFUNCTION("IMPORTRANGE(""https://docs.google.com/spreadsheets/d/11923uPwbBZFjjGgGUA6NLw09EwE0CqkOc4q9oUmW1yo/edit?usp=sharing"",""ลำพูน!M278"")"),328167)</f>
        <v>328167</v>
      </c>
      <c r="O383" s="165">
        <f t="shared" ca="1" si="109"/>
        <v>31.9067203360168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IFERROR(__xludf.DUMMYFUNCTION("IMPORTRANGE(""https://docs.google.com/spreadsheets/d/11923uPwbBZFjjGgGUA6NLw09EwE0CqkOc4q9oUmW1yo/edit?usp=sharing"",""ลำพูน!M280"")"),328167)</f>
        <v>328167</v>
      </c>
      <c r="O385" s="168">
        <f t="shared" ca="1" si="109"/>
        <v>31.9067203360168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IFERROR(__xludf.DUMMYFUNCTION("IMPORTRANGE(""https://docs.google.com/spreadsheets/d/11923uPwbBZFjjGgGUA6NLw09EwE0CqkOc4q9oUmW1yo/edit?usp=sharing"",""ลำพูน!M281"")"),198000)</f>
        <v>198000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IFERROR(__xludf.DUMMYFUNCTION("IMPORTRANGE(""https://docs.google.com/spreadsheets/d/11923uPwbBZFjjGgGUA6NLw09EwE0CqkOc4q9oUmW1yo/edit?usp=sharing"",""ลำพูน!M283"")"),87467)</f>
        <v>87467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IFERROR(__xludf.DUMMYFUNCTION("IMPORTRANGE(""https://docs.google.com/spreadsheets/d/11923uPwbBZFjjGgGUA6NLw09EwE0CqkOc4q9oUmW1yo/edit?usp=sharing"",""ลำพูน!M284"")"),42700)</f>
        <v>42700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IFERROR(__xludf.DUMMYFUNCTION("IMPORTRANGE(""https://docs.google.com/spreadsheets/d/11923uPwbBZFjjGgGUA6NLw09EwE0CqkOc4q9oUmW1yo/edit?usp=sharing"",""ลำพูน!J293"")"),150)</f>
        <v>150</v>
      </c>
      <c r="K398" s="163">
        <f t="shared" ca="1" si="110"/>
        <v>150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IFERROR(__xludf.DUMMYFUNCTION("IMPORTRANGE(""https://docs.google.com/spreadsheets/d/11923uPwbBZFjjGgGUA6NLw09EwE0CqkOc4q9oUmW1yo/edit?usp=sharing"",""ลำพูน!M296"")"),188190)</f>
        <v>188190</v>
      </c>
      <c r="O401" s="372">
        <f ca="1">+IF(L401&gt;0,N401*100/L401,0)</f>
        <v>100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IFERROR(__xludf.DUMMYFUNCTION("IMPORTRANGE(""https://docs.google.com/spreadsheets/d/11923uPwbBZFjjGgGUA6NLw09EwE0CqkOc4q9oUmW1yo/edit?usp=sharing"",""ลำพูน!J297"")"),55)</f>
        <v>55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IFERROR(__xludf.DUMMYFUNCTION("IMPORTRANGE(""https://docs.google.com/spreadsheets/d/11923uPwbBZFjjGgGUA6NLw09EwE0CqkOc4q9oUmW1yo/edit?usp=sharing"",""ลำพูน!M299"")"),188190)</f>
        <v>188190</v>
      </c>
      <c r="O404" s="168">
        <f t="shared" ca="1" si="112"/>
        <v>100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IFERROR(__xludf.DUMMYFUNCTION("IMPORTRANGE(""https://docs.google.com/spreadsheets/d/11923uPwbBZFjjGgGUA6NLw09EwE0CqkOc4q9oUmW1yo/edit?usp=sharing"",""ลำพูน!M301"")"),188190)</f>
        <v>188190</v>
      </c>
      <c r="O406" s="168">
        <f t="shared" ca="1" si="112"/>
        <v>100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IFERROR(__xludf.DUMMYFUNCTION("IMPORTRANGE(""https://docs.google.com/spreadsheets/d/11923uPwbBZFjjGgGUA6NLw09EwE0CqkOc4q9oUmW1yo/edit?usp=sharing"",""ลำพูน!M302"")"),116250)</f>
        <v>116250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IFERROR(__xludf.DUMMYFUNCTION("IMPORTRANGE(""https://docs.google.com/spreadsheets/d/11923uPwbBZFjjGgGUA6NLw09EwE0CqkOc4q9oUmW1yo/edit?usp=sharing"",""ลำพูน!M303"")"),39500)</f>
        <v>39500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IFERROR(__xludf.DUMMYFUNCTION("IMPORTRANGE(""https://docs.google.com/spreadsheets/d/11923uPwbBZFjjGgGUA6NLw09EwE0CqkOc4q9oUmW1yo/edit?usp=sharing"",""ลำพูน!M305"")"),32440)</f>
        <v>32440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IFERROR(__xludf.DUMMYFUNCTION("IMPORTRANGE(""https://docs.google.com/spreadsheets/d/11923uPwbBZFjjGgGUA6NLw09EwE0CqkOc4q9oUmW1yo/edit?usp=sharing"",""ลำพูน!J311"")"),55)</f>
        <v>55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IFERROR(__xludf.DUMMYFUNCTION("IMPORTRANGE(""https://docs.google.com/spreadsheets/d/11923uPwbBZFjjGgGUA6NLw09EwE0CqkOc4q9oUmW1yo/edit?usp=sharing"",""ลำพูน!J316"")"),35)</f>
        <v>35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IFERROR(__xludf.DUMMYFUNCTION("IMPORTRANGE(""https://docs.google.com/spreadsheets/d/11923uPwbBZFjjGgGUA6NLw09EwE0CqkOc4q9oUmW1yo/edit?usp=sharing"",""ลำพูน!J319"")"),35)</f>
        <v>35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IFERROR(__xludf.DUMMYFUNCTION("IMPORTRANGE(""https://docs.google.com/spreadsheets/d/11923uPwbBZFjjGgGUA6NLw09EwE0CqkOc4q9oUmW1yo/edit?usp=sharing"",""ลำพูน!J320"")"),35)</f>
        <v>35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IFERROR(__xludf.DUMMYFUNCTION("IMPORTRANGE(""https://docs.google.com/spreadsheets/d/11923uPwbBZFjjGgGUA6NLw09EwE0CqkOc4q9oUmW1yo/edit?usp=sharing"",""ลำพูน!J325"")"),45)</f>
        <v>45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IFERROR(__xludf.DUMMYFUNCTION("IMPORTRANGE(""https://docs.google.com/spreadsheets/d/11923uPwbBZFjjGgGUA6NLw09EwE0CqkOc4q9oUmW1yo/edit?usp=sharing"",""ลำพูน!J327"")"),35)</f>
        <v>35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IFERROR(__xludf.DUMMYFUNCTION("IMPORTRANGE(""https://docs.google.com/spreadsheets/d/11923uPwbBZFjjGgGUA6NLw09EwE0CqkOc4q9oUmW1yo/edit?usp=sharing"",""ลำพูน!L330"")"),118000)</f>
        <v>118000</v>
      </c>
      <c r="M435" s="411"/>
      <c r="N435" s="411">
        <f ca="1">IFERROR(__xludf.DUMMYFUNCTION("IMPORTRANGE(""https://docs.google.com/spreadsheets/d/11923uPwbBZFjjGgGUA6NLw09EwE0CqkOc4q9oUmW1yo/edit?usp=sharing"",""ลำพูน!M330"")"),88904)</f>
        <v>88904</v>
      </c>
      <c r="O435" s="411">
        <f t="shared" ref="O435:O439" ca="1" si="114">+IF(L435&gt;0,N435*100/L435,0)</f>
        <v>75.342372881355928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IFERROR(__xludf.DUMMYFUNCTION("IMPORTRANGE(""https://docs.google.com/spreadsheets/d/11923uPwbBZFjjGgGUA6NLw09EwE0CqkOc4q9oUmW1yo/edit?usp=sharing"",""ลำพูน!L332"")"),118000)</f>
        <v>118000</v>
      </c>
      <c r="M437" s="165"/>
      <c r="N437" s="168">
        <f ca="1">IFERROR(__xludf.DUMMYFUNCTION("IMPORTRANGE(""https://docs.google.com/spreadsheets/d/11923uPwbBZFjjGgGUA6NLw09EwE0CqkOc4q9oUmW1yo/edit?usp=sharing"",""ลำพูน!M332"")"),88904)</f>
        <v>88904</v>
      </c>
      <c r="O437" s="168">
        <f t="shared" ca="1" si="114"/>
        <v>75.342372881355928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IFERROR(__xludf.DUMMYFUNCTION("IMPORTRANGE(""https://docs.google.com/spreadsheets/d/11923uPwbBZFjjGgGUA6NLw09EwE0CqkOc4q9oUmW1yo/edit?usp=sharing"",""ลำพูน!L334"")"),118000)</f>
        <v>118000</v>
      </c>
      <c r="M439" s="168"/>
      <c r="N439" s="168">
        <f ca="1">IFERROR(__xludf.DUMMYFUNCTION("IMPORTRANGE(""https://docs.google.com/spreadsheets/d/11923uPwbBZFjjGgGUA6NLw09EwE0CqkOc4q9oUmW1yo/edit?usp=sharing"",""ลำพูน!M334"")"),88904)</f>
        <v>88904</v>
      </c>
      <c r="O439" s="168">
        <f t="shared" ca="1" si="114"/>
        <v>75.342372881355928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IFERROR(__xludf.DUMMYFUNCTION("IMPORTRANGE(""https://docs.google.com/spreadsheets/d/11923uPwbBZFjjGgGUA6NLw09EwE0CqkOc4q9oUmW1yo/edit?usp=sharing"",""ลำพูน!M335"")"),88904)</f>
        <v>88904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IFERROR(__xludf.DUMMYFUNCTION("IMPORTRANGE(""https://docs.google.com/spreadsheets/d/11923uPwbBZFjjGgGUA6NLw09EwE0CqkOc4q9oUmW1yo/edit?usp=sharing"",""ลำพูน!M338"")"),0)</f>
        <v>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IFERROR(__xludf.DUMMYFUNCTION("IMPORTRANGE(""https://docs.google.com/spreadsheets/d/11923uPwbBZFjjGgGUA6NLw09EwE0CqkOc4q9oUmW1yo/edit?usp=sharing"",""ลำพูน!J350"")"),38146)</f>
        <v>38146</v>
      </c>
      <c r="K455" s="371">
        <f ca="1">IF(I455&gt;0,J455*100/I455,0)</f>
        <v>92.262667795380338</v>
      </c>
      <c r="L455" s="372">
        <f ca="1">IFERROR(__xludf.DUMMYFUNCTION("IMPORTRANGE(""https://docs.google.com/spreadsheets/d/11923uPwbBZFjjGgGUA6NLw09EwE0CqkOc4q9oUmW1yo/edit?usp=sharing"",""ลำพูน!L350"")"),452350)</f>
        <v>452350</v>
      </c>
      <c r="M455" s="372"/>
      <c r="N455" s="372">
        <f ca="1">IFERROR(__xludf.DUMMYFUNCTION("IMPORTRANGE(""https://docs.google.com/spreadsheets/d/11923uPwbBZFjjGgGUA6NLw09EwE0CqkOc4q9oUmW1yo/edit?usp=sharing"",""ลำพูน!M350"")"),229864)</f>
        <v>229864</v>
      </c>
      <c r="O455" s="372">
        <f t="shared" ref="O455:O459" ca="1" si="116">+IF(L455&gt;0,N455*100/L455,0)</f>
        <v>50.815518956560183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IFERROR(__xludf.DUMMYFUNCTION("IMPORTRANGE(""https://docs.google.com/spreadsheets/d/11923uPwbBZFjjGgGUA6NLw09EwE0CqkOc4q9oUmW1yo/edit?usp=sharing"",""ลำพูน!L352"")"),452350)</f>
        <v>452350</v>
      </c>
      <c r="M457" s="165"/>
      <c r="N457" s="168">
        <f ca="1">IFERROR(__xludf.DUMMYFUNCTION("IMPORTRANGE(""https://docs.google.com/spreadsheets/d/11923uPwbBZFjjGgGUA6NLw09EwE0CqkOc4q9oUmW1yo/edit?usp=sharing"",""ลำพูน!M352"")"),229864)</f>
        <v>229864</v>
      </c>
      <c r="O457" s="168">
        <f t="shared" ca="1" si="116"/>
        <v>50.815518956560183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IFERROR(__xludf.DUMMYFUNCTION("IMPORTRANGE(""https://docs.google.com/spreadsheets/d/11923uPwbBZFjjGgGUA6NLw09EwE0CqkOc4q9oUmW1yo/edit?usp=sharing"",""ลำพูน!L354"")"),452350)</f>
        <v>452350</v>
      </c>
      <c r="M459" s="168"/>
      <c r="N459" s="168">
        <f ca="1">IFERROR(__xludf.DUMMYFUNCTION("IMPORTRANGE(""https://docs.google.com/spreadsheets/d/11923uPwbBZFjjGgGUA6NLw09EwE0CqkOc4q9oUmW1yo/edit?usp=sharing"",""ลำพูน!M354"")"),229864)</f>
        <v>229864</v>
      </c>
      <c r="O459" s="168">
        <f t="shared" ca="1" si="116"/>
        <v>50.815518956560183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IFERROR(__xludf.DUMMYFUNCTION("IMPORTRANGE(""https://docs.google.com/spreadsheets/d/11923uPwbBZFjjGgGUA6NLw09EwE0CqkOc4q9oUmW1yo/edit?usp=sharing"",""ลำพูน!M357"")"),94839)</f>
        <v>94839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IFERROR(__xludf.DUMMYFUNCTION("IMPORTRANGE(""https://docs.google.com/spreadsheets/d/11923uPwbBZFjjGgGUA6NLw09EwE0CqkOc4q9oUmW1yo/edit?usp=sharing"",""ลำพูน!M358"")"),135025)</f>
        <v>135025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IFERROR(__xludf.DUMMYFUNCTION("IMPORTRANGE(""https://docs.google.com/spreadsheets/d/11923uPwbBZFjjGgGUA6NLw09EwE0CqkOc4q9oUmW1yo/edit?usp=sharing"",""ลำพูน!J359"")"),38146)</f>
        <v>38146</v>
      </c>
      <c r="K464" s="268">
        <f t="shared" ref="K464:K515" ca="1" si="117">IF(I464&gt;0,J464*100/I464,0)</f>
        <v>92.262667795380338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IFERROR(__xludf.DUMMYFUNCTION("IMPORTRANGE(""https://docs.google.com/spreadsheets/d/11923uPwbBZFjjGgGUA6NLw09EwE0CqkOc4q9oUmW1yo/edit?usp=sharing"",""ลำพูน!J376"")"),38146)</f>
        <v>38146</v>
      </c>
      <c r="K481" s="201">
        <f t="shared" ca="1" si="117"/>
        <v>92.262667795380338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IFERROR(__xludf.DUMMYFUNCTION("IMPORTRANGE(""https://docs.google.com/spreadsheets/d/11923uPwbBZFjjGgGUA6NLw09EwE0CqkOc4q9oUmW1yo/edit?usp=sharing"",""ลำพูน!J377"")"),6007)</f>
        <v>6007</v>
      </c>
      <c r="K482" s="163">
        <f t="shared" ca="1" si="117"/>
        <v>93.508717310087178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IFERROR(__xludf.DUMMYFUNCTION("IMPORTRANGE(""https://docs.google.com/spreadsheets/d/11923uPwbBZFjjGgGUA6NLw09EwE0CqkOc4q9oUmW1yo/edit?usp=sharing"",""ลำพูน!J378"")"),35890)</f>
        <v>35890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IFERROR(__xludf.DUMMYFUNCTION("IMPORTRANGE(""https://docs.google.com/spreadsheets/d/11923uPwbBZFjjGgGUA6NLw09EwE0CqkOc4q9oUmW1yo/edit?usp=sharing"",""ลำพูน!J379"")"),5746)</f>
        <v>5746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IFERROR(__xludf.DUMMYFUNCTION("IMPORTRANGE(""https://docs.google.com/spreadsheets/d/11923uPwbBZFjjGgGUA6NLw09EwE0CqkOc4q9oUmW1yo/edit?usp=sharing"",""ลำพูน!J382"")"),152)</f>
        <v>152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IFERROR(__xludf.DUMMYFUNCTION("IMPORTRANGE(""https://docs.google.com/spreadsheets/d/11923uPwbBZFjjGgGUA6NLw09EwE0CqkOc4q9oUmW1yo/edit?usp=sharing"",""ลำพูน!J383"")"),32)</f>
        <v>32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IFERROR(__xludf.DUMMYFUNCTION("IMPORTRANGE(""https://docs.google.com/spreadsheets/d/11923uPwbBZFjjGgGUA6NLw09EwE0CqkOc4q9oUmW1yo/edit?usp=sharing"",""ลำพูน!J384"")"),150)</f>
        <v>150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IFERROR(__xludf.DUMMYFUNCTION("IMPORTRANGE(""https://docs.google.com/spreadsheets/d/11923uPwbBZFjjGgGUA6NLw09EwE0CqkOc4q9oUmW1yo/edit?usp=sharing"",""ลำพูน!J385"")"),31)</f>
        <v>31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IFERROR(__xludf.DUMMYFUNCTION("IMPORTRANGE(""https://docs.google.com/spreadsheets/d/11923uPwbBZFjjGgGUA6NLw09EwE0CqkOc4q9oUmW1yo/edit?usp=sharing"",""ลำพูน!J386"")"),2)</f>
        <v>2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IFERROR(__xludf.DUMMYFUNCTION("IMPORTRANGE(""https://docs.google.com/spreadsheets/d/11923uPwbBZFjjGgGUA6NLw09EwE0CqkOc4q9oUmW1yo/edit?usp=sharing"",""ลำพูน!J387"")"),1)</f>
        <v>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IFERROR(__xludf.DUMMYFUNCTION("IMPORTRANGE(""https://docs.google.com/spreadsheets/d/11923uPwbBZFjjGgGUA6NLw09EwE0CqkOc4q9oUmW1yo/edit?usp=sharing"",""ลำพูน!J388"")"),2104)</f>
        <v>2104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IFERROR(__xludf.DUMMYFUNCTION("IMPORTRANGE(""https://docs.google.com/spreadsheets/d/11923uPwbBZFjjGgGUA6NLw09EwE0CqkOc4q9oUmW1yo/edit?usp=sharing"",""ลำพูน!J389"")"),229)</f>
        <v>229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IFERROR(__xludf.DUMMYFUNCTION("IMPORTRANGE(""https://docs.google.com/spreadsheets/d/11923uPwbBZFjjGgGUA6NLw09EwE0CqkOc4q9oUmW1yo/edit?usp=sharing"",""ลำพูน!J459"")"),1245)</f>
        <v>1245</v>
      </c>
      <c r="K564" s="371">
        <f ca="1">IF(I564&gt;0,J564*100/I564,0)</f>
        <v>191.53846153846155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IFERROR(__xludf.DUMMYFUNCTION("IMPORTRANGE(""https://docs.google.com/spreadsheets/d/11923uPwbBZFjjGgGUA6NLw09EwE0CqkOc4q9oUmW1yo/edit?usp=sharing"",""ลำพูน!M459"")"),48305)</f>
        <v>48305</v>
      </c>
      <c r="O564" s="372">
        <f t="shared" ref="O564:O568" ca="1" si="122">+IF(L564&gt;0,N564*100/L564,0)</f>
        <v>38.071406052963432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IFERROR(__xludf.DUMMYFUNCTION("IMPORTRANGE(""https://docs.google.com/spreadsheets/d/11923uPwbBZFjjGgGUA6NLw09EwE0CqkOc4q9oUmW1yo/edit?usp=sharing"",""ลำพูน!M461"")"),48305)</f>
        <v>48305</v>
      </c>
      <c r="O566" s="168">
        <f t="shared" ca="1" si="122"/>
        <v>38.071406052963432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IFERROR(__xludf.DUMMYFUNCTION("IMPORTRANGE(""https://docs.google.com/spreadsheets/d/11923uPwbBZFjjGgGUA6NLw09EwE0CqkOc4q9oUmW1yo/edit?usp=sharing"",""ลำพูน!M463"")"),48305)</f>
        <v>48305</v>
      </c>
      <c r="O568" s="168">
        <f t="shared" ca="1" si="122"/>
        <v>38.071406052963432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IFERROR(__xludf.DUMMYFUNCTION("IMPORTRANGE(""https://docs.google.com/spreadsheets/d/11923uPwbBZFjjGgGUA6NLw09EwE0CqkOc4q9oUmW1yo/edit?usp=sharing"",""ลำพูน!M466"")"),42935)</f>
        <v>42935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IFERROR(__xludf.DUMMYFUNCTION("IMPORTRANGE(""https://docs.google.com/spreadsheets/d/11923uPwbBZFjjGgGUA6NLw09EwE0CqkOc4q9oUmW1yo/edit?usp=sharing"",""ลำพูน!M467"")"),5370)</f>
        <v>5370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IFERROR(__xludf.DUMMYFUNCTION("IMPORTRANGE(""https://docs.google.com/spreadsheets/d/11923uPwbBZFjjGgGUA6NLw09EwE0CqkOc4q9oUmW1yo/edit?usp=sharing"",""ลำพูน!J468"")"),1245)</f>
        <v>1245</v>
      </c>
      <c r="K573" s="201">
        <f ca="1">IF(I573&gt;0,J573*100/I573,0)</f>
        <v>191.53846153846155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IFERROR(__xludf.DUMMYFUNCTION("IMPORTRANGE(""https://docs.google.com/spreadsheets/d/11923uPwbBZFjjGgGUA6NLw09EwE0CqkOc4q9oUmW1yo/edit?usp=sharing"",""ลำพูน!J471"")"),294)</f>
        <v>294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IFERROR(__xludf.DUMMYFUNCTION("IMPORTRANGE(""https://docs.google.com/spreadsheets/d/11923uPwbBZFjjGgGUA6NLw09EwE0CqkOc4q9oUmW1yo/edit?usp=sharing"",""ลำพูน!J472"")"),951)</f>
        <v>951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8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IFERROR(__xludf.DUMMYFUNCTION("IMPORTRANGE(""https://docs.google.com/spreadsheets/d/11923uPwbBZFjjGgGUA6NLw09EwE0CqkOc4q9oUmW1yo/edit?usp=sharing"",""ลำพูน!J523"")"),5777594)</f>
        <v>5777594</v>
      </c>
      <c r="K628" s="342">
        <f t="shared" ref="K628:K635" ca="1" si="129">IF(I628&gt;0,J628*100/I628,0)</f>
        <v>87.838753325731659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IFERROR(__xludf.DUMMYFUNCTION("IMPORTRANGE(""https://docs.google.com/spreadsheets/d/11923uPwbBZFjjGgGUA6NLw09EwE0CqkOc4q9oUmW1yo/edit?usp=sharing"",""ลำพูน!J524"")"),201)</f>
        <v>201</v>
      </c>
      <c r="K629" s="342">
        <f t="shared" ca="1" si="129"/>
        <v>91.780821917808225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IFERROR(__xludf.DUMMYFUNCTION("IMPORTRANGE(""https://docs.google.com/spreadsheets/d/11923uPwbBZFjjGgGUA6NLw09EwE0CqkOc4q9oUmW1yo/edit?usp=sharing"",""ลำพูน!J525"")"),199119.6)</f>
        <v>199119.6</v>
      </c>
      <c r="K630" s="342">
        <f t="shared" ca="1" si="129"/>
        <v>3.6461687924390418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IFERROR(__xludf.DUMMYFUNCTION("IMPORTRANGE(""https://docs.google.com/spreadsheets/d/11923uPwbBZFjjGgGUA6NLw09EwE0CqkOc4q9oUmW1yo/edit?usp=sharing"",""ลำพูน!J526"")"),32)</f>
        <v>32</v>
      </c>
      <c r="K631" s="342">
        <f t="shared" ca="1" si="129"/>
        <v>15.023474178403756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IFERROR(__xludf.DUMMYFUNCTION("IMPORTRANGE(""https://docs.google.com/spreadsheets/d/11923uPwbBZFjjGgGUA6NLw09EwE0CqkOc4q9oUmW1yo/edit?usp=sharing"",""ลำพูน!J527"")"),374178.02)</f>
        <v>374178.02</v>
      </c>
      <c r="K632" s="342">
        <f t="shared" ca="1" si="129"/>
        <v>10.812353575495754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IFERROR(__xludf.DUMMYFUNCTION("IMPORTRANGE(""https://docs.google.com/spreadsheets/d/11923uPwbBZFjjGgGUA6NLw09EwE0CqkOc4q9oUmW1yo/edit?usp=sharing"",""ลำพูน!J528"")"),147)</f>
        <v>147</v>
      </c>
      <c r="K633" s="342">
        <f t="shared" ca="1" si="129"/>
        <v>31.410256410256409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IFERROR(__xludf.DUMMYFUNCTION("IMPORTRANGE(""https://docs.google.com/spreadsheets/d/11923uPwbBZFjjGgGUA6NLw09EwE0CqkOc4q9oUmW1yo/edit?usp=sharing"",""ลำพูน!J529"")"),5440000)</f>
        <v>5440000</v>
      </c>
      <c r="K634" s="342">
        <f t="shared" ca="1" si="129"/>
        <v>77.714285714285708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IFERROR(__xludf.DUMMYFUNCTION("IMPORTRANGE(""https://docs.google.com/spreadsheets/d/11923uPwbBZFjjGgGUA6NLw09EwE0CqkOc4q9oUmW1yo/edit?usp=sharing"",""ลำพูน!I530"")"),230)</f>
        <v>230</v>
      </c>
      <c r="J635" s="505">
        <f ca="1">IFERROR(__xludf.DUMMYFUNCTION("IMPORTRANGE(""https://docs.google.com/spreadsheets/d/11923uPwbBZFjjGgGUA6NLw09EwE0CqkOc4q9oUmW1yo/edit?usp=sharing"",""ลำพูน!J530"")"),176)</f>
        <v>176</v>
      </c>
      <c r="K635" s="487">
        <f t="shared" ca="1" si="129"/>
        <v>76.521739130434781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33500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33500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33500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IFERROR(__xludf.DUMMYFUNCTION("IMPORTRANGE(""https://docs.google.com/spreadsheets/d/11923uPwbBZFjjGgGUA6NLw09EwE0CqkOc4q9oUmW1yo/edit?usp=sharing"",""ลำพูน!J541"")"),0)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IFERROR(__xludf.DUMMYFUNCTION("IMPORTRANGE(""https://docs.google.com/spreadsheets/d/11923uPwbBZFjjGgGUA6NLw09EwE0CqkOc4q9oUmW1yo/edit?usp=sharing"",""ลำพูน!J542"")"),0)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IFERROR(__xludf.DUMMYFUNCTION("IMPORTRANGE(""https://docs.google.com/spreadsheets/d/11923uPwbBZFjjGgGUA6NLw09EwE0CqkOc4q9oUmW1yo/edit?usp=sharing"",""ลำพูน!I543"")"),0)</f>
        <v>0</v>
      </c>
      <c r="J648" s="536">
        <f ca="1">IFERROR(__xludf.DUMMYFUNCTION("IMPORTRANGE(""https://docs.google.com/spreadsheets/d/11923uPwbBZFjjGgGUA6NLw09EwE0CqkOc4q9oUmW1yo/edit?usp=sharing"",""ลำพูน!J543"")"),0)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IFERROR(__xludf.DUMMYFUNCTION("IMPORTRANGE(""https://docs.google.com/spreadsheets/d/11923uPwbBZFjjGgGUA6NLw09EwE0CqkOc4q9oUmW1yo/edit?usp=sharing"",""ลำพูน!L543"")"),0)</f>
        <v>0</v>
      </c>
      <c r="M648" s="521"/>
      <c r="N648" s="538">
        <f ca="1">IFERROR(__xludf.DUMMYFUNCTION("IMPORTRANGE(""https://docs.google.com/spreadsheets/d/11923uPwbBZFjjGgGUA6NLw09EwE0CqkOc4q9oUmW1yo/edit?usp=sharing"",""ลำพูน!M543"")"),0)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IFERROR(__xludf.DUMMYFUNCTION("IMPORTRANGE(""https://docs.google.com/spreadsheets/d/11923uPwbBZFjjGgGUA6NLw09EwE0CqkOc4q9oUmW1yo/edit?usp=sharing"",""ลำพูน!I544"")"),24)</f>
        <v>24</v>
      </c>
      <c r="J649" s="536">
        <f ca="1">IFERROR(__xludf.DUMMYFUNCTION("IMPORTRANGE(""https://docs.google.com/spreadsheets/d/11923uPwbBZFjjGgGUA6NLw09EwE0CqkOc4q9oUmW1yo/edit?usp=sharing"",""ลำพูน!J544"")"),0)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IFERROR(__xludf.DUMMYFUNCTION("IMPORTRANGE(""https://docs.google.com/spreadsheets/d/11923uPwbBZFjjGgGUA6NLw09EwE0CqkOc4q9oUmW1yo/edit?usp=sharing"",""ลำพูน!L544"")"),2880)</f>
        <v>2880</v>
      </c>
      <c r="M649" s="521"/>
      <c r="N649" s="538">
        <f ca="1">IFERROR(__xludf.DUMMYFUNCTION("IMPORTRANGE(""https://docs.google.com/spreadsheets/d/11923uPwbBZFjjGgGUA6NLw09EwE0CqkOc4q9oUmW1yo/edit?usp=sharing"",""ลำพูน!M544"")"),0)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IFERROR(__xludf.DUMMYFUNCTION("IMPORTRANGE(""https://docs.google.com/spreadsheets/d/11923uPwbBZFjjGgGUA6NLw09EwE0CqkOc4q9oUmW1yo/edit?usp=sharing"",""ลำพูน!I545"")"),200)</f>
        <v>200</v>
      </c>
      <c r="J650" s="536">
        <f ca="1">IFERROR(__xludf.DUMMYFUNCTION("IMPORTRANGE(""https://docs.google.com/spreadsheets/d/11923uPwbBZFjjGgGUA6NLw09EwE0CqkOc4q9oUmW1yo/edit?usp=sharing"",""ลำพูน!J545"")"),0)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IFERROR(__xludf.DUMMYFUNCTION("IMPORTRANGE(""https://docs.google.com/spreadsheets/d/11923uPwbBZFjjGgGUA6NLw09EwE0CqkOc4q9oUmW1yo/edit?usp=sharing"",""ลำพูน!L545"")"),1000)</f>
        <v>1000</v>
      </c>
      <c r="M650" s="521"/>
      <c r="N650" s="538">
        <f ca="1">IFERROR(__xludf.DUMMYFUNCTION("IMPORTRANGE(""https://docs.google.com/spreadsheets/d/11923uPwbBZFjjGgGUA6NLw09EwE0CqkOc4q9oUmW1yo/edit?usp=sharing"",""ลำพูน!M545"")"),0)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IFERROR(__xludf.DUMMYFUNCTION("IMPORTRANGE(""https://docs.google.com/spreadsheets/d/11923uPwbBZFjjGgGUA6NLw09EwE0CqkOc4q9oUmW1yo/edit?usp=sharing"",""ลำพูน!I546"")"),100)</f>
        <v>100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IFERROR(__xludf.DUMMYFUNCTION("IMPORTRANGE(""https://docs.google.com/spreadsheets/d/11923uPwbBZFjjGgGUA6NLw09EwE0CqkOc4q9oUmW1yo/edit?usp=sharing"",""ลำพูน!L546"")"),2500)</f>
        <v>2500</v>
      </c>
      <c r="M651" s="521"/>
      <c r="N651" s="538">
        <f ca="1">IFERROR(__xludf.DUMMYFUNCTION("IMPORTRANGE(""https://docs.google.com/spreadsheets/d/11923uPwbBZFjjGgGUA6NLw09EwE0CqkOc4q9oUmW1yo/edit?usp=sharing"",""ลำพูน!M546"")"),0)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IFERROR(__xludf.DUMMYFUNCTION("IMPORTRANGE(""https://docs.google.com/spreadsheets/d/11923uPwbBZFjjGgGUA6NLw09EwE0CqkOc4q9oUmW1yo/edit?usp=sharing"",""ลำพูน!J547"")"),0)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IFERROR(__xludf.DUMMYFUNCTION("IMPORTRANGE(""https://docs.google.com/spreadsheets/d/11923uPwbBZFjjGgGUA6NLw09EwE0CqkOc4q9oUmW1yo/edit?usp=sharing"",""ลำพูน!J548"")"),0)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IFERROR(__xludf.DUMMYFUNCTION("IMPORTRANGE(""https://docs.google.com/spreadsheets/d/11923uPwbBZFjjGgGUA6NLw09EwE0CqkOc4q9oUmW1yo/edit?usp=sharing"",""ลำพูน!J550"")"),0)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IFERROR(__xludf.DUMMYFUNCTION("IMPORTRANGE(""https://docs.google.com/spreadsheets/d/11923uPwbBZFjjGgGUA6NLw09EwE0CqkOc4q9oUmW1yo/edit?usp=sharing"",""ลำพูน!J551"")"),0)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IFERROR(__xludf.DUMMYFUNCTION("IMPORTRANGE(""https://docs.google.com/spreadsheets/d/11923uPwbBZFjjGgGUA6NLw09EwE0CqkOc4q9oUmW1yo/edit?usp=sharing"",""ลำพูน!J552"")"),0)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IFERROR(__xludf.DUMMYFUNCTION("IMPORTRANGE(""https://docs.google.com/spreadsheets/d/11923uPwbBZFjjGgGUA6NLw09EwE0CqkOc4q9oUmW1yo/edit?usp=sharing"",""ลำพูน!J553"")"),0)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IFERROR(__xludf.DUMMYFUNCTION("IMPORTRANGE(""https://docs.google.com/spreadsheets/d/11923uPwbBZFjjGgGUA6NLw09EwE0CqkOc4q9oUmW1yo/edit?usp=sharing"",""ลำพูน!J554"")"),0)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IFERROR(__xludf.DUMMYFUNCTION("IMPORTRANGE(""https://docs.google.com/spreadsheets/d/11923uPwbBZFjjGgGUA6NLw09EwE0CqkOc4q9oUmW1yo/edit?usp=sharing"",""ลำพูน!J555"")"),0)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IFERROR(__xludf.DUMMYFUNCTION("IMPORTRANGE(""https://docs.google.com/spreadsheets/d/11923uPwbBZFjjGgGUA6NLw09EwE0CqkOc4q9oUmW1yo/edit?usp=sharing"",""ลำพูน!J556"")"),0)</f>
        <v>0</v>
      </c>
      <c r="K661" s="537"/>
      <c r="L661" s="522">
        <f ca="1">IFERROR(__xludf.DUMMYFUNCTION("IMPORTRANGE(""https://docs.google.com/spreadsheets/d/11923uPwbBZFjjGgGUA6NLw09EwE0CqkOc4q9oUmW1yo/edit?usp=sharing"",""ลำพูน!L556"")"),16000)</f>
        <v>16000</v>
      </c>
      <c r="M661" s="521"/>
      <c r="N661" s="538">
        <f ca="1">IFERROR(__xludf.DUMMYFUNCTION("IMPORTRANGE(""https://docs.google.com/spreadsheets/d/11923uPwbBZFjjGgGUA6NLw09EwE0CqkOc4q9oUmW1yo/edit?usp=sharing"",""ลำพูน!M556"")"),0)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IFERROR(__xludf.DUMMYFUNCTION("IMPORTRANGE(""https://docs.google.com/spreadsheets/d/11923uPwbBZFjjGgGUA6NLw09EwE0CqkOc4q9oUmW1yo/edit?usp=sharing"",""ลำพูน!J557"")"),0)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IFERROR(__xludf.DUMMYFUNCTION("IMPORTRANGE(""https://docs.google.com/spreadsheets/d/11923uPwbBZFjjGgGUA6NLw09EwE0CqkOc4q9oUmW1yo/edit?usp=sharing"",""ลำพูน!I558"")"),400)</f>
        <v>400</v>
      </c>
      <c r="J663" s="536">
        <f ca="1">IFERROR(__xludf.DUMMYFUNCTION("IMPORTRANGE(""https://docs.google.com/spreadsheets/d/11923uPwbBZFjjGgGUA6NLw09EwE0CqkOc4q9oUmW1yo/edit?usp=sharing"",""ลำพูน!J558"")"),0)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IFERROR(__xludf.DUMMYFUNCTION("IMPORTRANGE(""https://docs.google.com/spreadsheets/d/11923uPwbBZFjjGgGUA6NLw09EwE0CqkOc4q9oUmW1yo/edit?usp=sharing"",""ลำพูน!I560"")"),20)</f>
        <v>20</v>
      </c>
      <c r="J665" s="536">
        <f ca="1">IFERROR(__xludf.DUMMYFUNCTION("IMPORTRANGE(""https://docs.google.com/spreadsheets/d/11923uPwbBZFjjGgGUA6NLw09EwE0CqkOc4q9oUmW1yo/edit?usp=sharing"",""ลำพูน!J560"")"),0)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IFERROR(__xludf.DUMMYFUNCTION("IMPORTRANGE(""https://docs.google.com/spreadsheets/d/11923uPwbBZFjjGgGUA6NLw09EwE0CqkOc4q9oUmW1yo/edit?usp=sharing"",""ลำพูน!L560"")"),2400)</f>
        <v>2400</v>
      </c>
      <c r="M665" s="521"/>
      <c r="N665" s="538">
        <f ca="1">IFERROR(__xludf.DUMMYFUNCTION("IMPORTRANGE(""https://docs.google.com/spreadsheets/d/11923uPwbBZFjjGgGUA6NLw09EwE0CqkOc4q9oUmW1yo/edit?usp=sharing"",""ลำพูน!M560"")"),0)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IFERROR(__xludf.DUMMYFUNCTION("IMPORTRANGE(""https://docs.google.com/spreadsheets/d/11923uPwbBZFjjGgGUA6NLw09EwE0CqkOc4q9oUmW1yo/edit?usp=sharing"",""ลำพูน!J561"")"),0)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IFERROR(__xludf.DUMMYFUNCTION("IMPORTRANGE(""https://docs.google.com/spreadsheets/d/11923uPwbBZFjjGgGUA6NLw09EwE0CqkOc4q9oUmW1yo/edit?usp=sharing"",""ลำพูน!J562"")"),0)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IFERROR(__xludf.DUMMYFUNCTION("IMPORTRANGE(""https://docs.google.com/spreadsheets/d/11923uPwbBZFjjGgGUA6NLw09EwE0CqkOc4q9oUmW1yo/edit?usp=sharing"",""ลำพูน!I563"")"),6)</f>
        <v>6</v>
      </c>
      <c r="J668" s="536">
        <f ca="1">IFERROR(__xludf.DUMMYFUNCTION("IMPORTRANGE(""https://docs.google.com/spreadsheets/d/11923uPwbBZFjjGgGUA6NLw09EwE0CqkOc4q9oUmW1yo/edit?usp=sharing"",""ลำพูน!J563"")"),0)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IFERROR(__xludf.DUMMYFUNCTION("IMPORTRANGE(""https://docs.google.com/spreadsheets/d/11923uPwbBZFjjGgGUA6NLw09EwE0CqkOc4q9oUmW1yo/edit?usp=sharing"",""ลำพูน!L563"")"),5520)</f>
        <v>5520</v>
      </c>
      <c r="M668" s="521"/>
      <c r="N668" s="538">
        <f ca="1">IFERROR(__xludf.DUMMYFUNCTION("IMPORTRANGE(""https://docs.google.com/spreadsheets/d/11923uPwbBZFjjGgGUA6NLw09EwE0CqkOc4q9oUmW1yo/edit?usp=sharing"",""ลำพูน!M563"")"),0)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IFERROR(__xludf.DUMMYFUNCTION("IMPORTRANGE(""https://docs.google.com/spreadsheets/d/11923uPwbBZFjjGgGUA6NLw09EwE0CqkOc4q9oUmW1yo/edit?usp=sharing"",""ลำพูน!J564"")"),0)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IFERROR(__xludf.DUMMYFUNCTION("IMPORTRANGE(""https://docs.google.com/spreadsheets/d/11923uPwbBZFjjGgGUA6NLw09EwE0CqkOc4q9oUmW1yo/edit?usp=sharing"",""ลำพูน!J565"")"),0)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IFERROR(__xludf.DUMMYFUNCTION("IMPORTRANGE(""https://docs.google.com/spreadsheets/d/11923uPwbBZFjjGgGUA6NLw09EwE0CqkOc4q9oUmW1yo/edit?usp=sharing"",""ลำพูน!I566"")"),40)</f>
        <v>40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IFERROR(__xludf.DUMMYFUNCTION("IMPORTRANGE(""https://docs.google.com/spreadsheets/d/11923uPwbBZFjjGgGUA6NLw09EwE0CqkOc4q9oUmW1yo/edit?usp=sharing"",""ลำพูน!L566"")"),3200)</f>
        <v>3200</v>
      </c>
      <c r="M671" s="521"/>
      <c r="N671" s="538">
        <f ca="1">IFERROR(__xludf.DUMMYFUNCTION("IMPORTRANGE(""https://docs.google.com/spreadsheets/d/11923uPwbBZFjjGgGUA6NLw09EwE0CqkOc4q9oUmW1yo/edit?usp=sharing"",""ลำพูน!M566"")"),0)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IFERROR(__xludf.DUMMYFUNCTION("IMPORTRANGE(""https://docs.google.com/spreadsheets/d/11923uPwbBZFjjGgGUA6NLw09EwE0CqkOc4q9oUmW1yo/edit?usp=sharing"",""ลำพูน!J567"")"),0)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IFERROR(__xludf.DUMMYFUNCTION("IMPORTRANGE(""https://docs.google.com/spreadsheets/d/11923uPwbBZFjjGgGUA6NLw09EwE0CqkOc4q9oUmW1yo/edit?usp=sharing"",""ลำพูน!J568"")"),0)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IFERROR(__xludf.DUMMYFUNCTION("IMPORTRANGE(""https://docs.google.com/spreadsheets/d/11923uPwbBZFjjGgGUA6NLw09EwE0CqkOc4q9oUmW1yo/edit?usp=sharing"",""ลำพูน!J569"")"),0)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IFERROR(__xludf.DUMMYFUNCTION("IMPORTRANGE(""https://docs.google.com/spreadsheets/d/11923uPwbBZFjjGgGUA6NLw09EwE0CqkOc4q9oUmW1yo/edit?usp=sharing"",""ลำพูน!J570"")"),0)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IFERROR(__xludf.DUMMYFUNCTION("IMPORTRANGE(""https://docs.google.com/spreadsheets/d/11923uPwbBZFjjGgGUA6NLw09EwE0CqkOc4q9oUmW1yo/edit?usp=sharing"",""ลำพูน!J571"")"),0)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IFERROR(__xludf.DUMMYFUNCTION("IMPORTRANGE(""https://docs.google.com/spreadsheets/d/11923uPwbBZFjjGgGUA6NLw09EwE0CqkOc4q9oUmW1yo/edit?usp=sharing"",""ลำพูน!J572"")"),0)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288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5477348</v>
      </c>
      <c r="M8" s="23">
        <f t="shared" ca="1" si="0"/>
        <v>3795382</v>
      </c>
      <c r="N8" s="23">
        <f t="shared" ca="1" si="0"/>
        <v>3965968.1899999995</v>
      </c>
      <c r="O8" s="22">
        <f t="shared" ref="O8:O16" ca="1" si="1">IF(L8&gt;0,N8*100/L8,0)</f>
        <v>72.406722925035979</v>
      </c>
      <c r="P8" s="22">
        <f t="shared" ref="P8:P16" ca="1" si="2">IF(M8&gt;0,N8*100/M8,0)</f>
        <v>104.49457235134696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5477348</v>
      </c>
      <c r="M10" s="30">
        <f t="shared" ca="1" si="4"/>
        <v>3795382</v>
      </c>
      <c r="N10" s="30">
        <f t="shared" ca="1" si="4"/>
        <v>3965968.1899999995</v>
      </c>
      <c r="O10" s="29">
        <f t="shared" ca="1" si="1"/>
        <v>72.406722925035979</v>
      </c>
      <c r="P10" s="29">
        <f t="shared" ca="1" si="2"/>
        <v>104.49457235134696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5301348</v>
      </c>
      <c r="M12" s="39">
        <f t="shared" ca="1" si="6"/>
        <v>3619382</v>
      </c>
      <c r="N12" s="39">
        <f t="shared" ca="1" si="6"/>
        <v>3789968.1899999995</v>
      </c>
      <c r="O12" s="39">
        <f t="shared" ca="1" si="1"/>
        <v>71.49065086842063</v>
      </c>
      <c r="P12" s="39">
        <f t="shared" ca="1" si="2"/>
        <v>104.71313030788127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3248248</v>
      </c>
      <c r="M14" s="39">
        <f t="shared" si="8"/>
        <v>0</v>
      </c>
      <c r="N14" s="39">
        <f t="shared" ca="1" si="8"/>
        <v>1168941.3299999998</v>
      </c>
      <c r="O14" s="39">
        <f t="shared" ca="1" si="1"/>
        <v>35.986825205464605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3795382</v>
      </c>
      <c r="N18" s="23">
        <f t="shared" ca="1" si="11"/>
        <v>2797026.86</v>
      </c>
      <c r="O18" s="22">
        <f t="shared" ref="O18:O20" ca="1" si="12">IF(L18&gt;0,N18*100/L18,0)</f>
        <v>80.504692512156893</v>
      </c>
      <c r="P18" s="22">
        <f t="shared" ref="P18:P26" ca="1" si="13">IF(M18&gt;0,N18*100/M18,0)</f>
        <v>73.695529461856538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3795382</v>
      </c>
      <c r="N20" s="30">
        <f t="shared" ca="1" si="15"/>
        <v>2797026.86</v>
      </c>
      <c r="O20" s="29">
        <f t="shared" ca="1" si="12"/>
        <v>80.504692512156893</v>
      </c>
      <c r="P20" s="29">
        <f t="shared" ca="1" si="13"/>
        <v>73.695529461856538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3298365</v>
      </c>
      <c r="M22" s="42">
        <f t="shared" ca="1" si="18"/>
        <v>3619382</v>
      </c>
      <c r="N22" s="39">
        <f t="shared" ca="1" si="18"/>
        <v>2621026.86</v>
      </c>
      <c r="O22" s="39">
        <f t="shared" ca="1" si="17"/>
        <v>79.464427375381433</v>
      </c>
      <c r="P22" s="39">
        <f t="shared" ca="1" si="13"/>
        <v>72.416419709221074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1245265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2002983</v>
      </c>
      <c r="M28" s="23">
        <f t="shared" si="23"/>
        <v>0</v>
      </c>
      <c r="N28" s="23">
        <f t="shared" ca="1" si="23"/>
        <v>1168941.3299999998</v>
      </c>
      <c r="O28" s="22">
        <f t="shared" ref="O28:O30" ca="1" si="24">IF(L28&gt;0,N28*100/L28,0)</f>
        <v>58.360022526401863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2002983</v>
      </c>
      <c r="M30" s="30">
        <f t="shared" si="27"/>
        <v>0</v>
      </c>
      <c r="N30" s="30">
        <f t="shared" ca="1" si="27"/>
        <v>1168941.3299999998</v>
      </c>
      <c r="O30" s="29">
        <f t="shared" ca="1" si="24"/>
        <v>58.360022526401863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2002983</v>
      </c>
      <c r="M32" s="39">
        <f t="shared" si="30"/>
        <v>0</v>
      </c>
      <c r="N32" s="39">
        <f t="shared" ca="1" si="30"/>
        <v>1168941.3299999998</v>
      </c>
      <c r="O32" s="39">
        <f t="shared" ca="1" si="29"/>
        <v>58.360022526401863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2002983</v>
      </c>
      <c r="M34" s="39">
        <f t="shared" si="32"/>
        <v>0</v>
      </c>
      <c r="N34" s="39">
        <f t="shared" ca="1" si="32"/>
        <v>1168941.3299999998</v>
      </c>
      <c r="O34" s="39">
        <f t="shared" ca="1" si="29"/>
        <v>58.360022526401863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3474365</v>
      </c>
      <c r="M37" s="55">
        <f t="shared" ca="1" si="33"/>
        <v>3795382</v>
      </c>
      <c r="N37" s="55">
        <f t="shared" ca="1" si="33"/>
        <v>2797026.86</v>
      </c>
      <c r="O37" s="56">
        <f t="shared" ca="1" si="29"/>
        <v>80.504692512156893</v>
      </c>
      <c r="P37" s="56">
        <f t="shared" ca="1" si="25"/>
        <v>73.695529461856538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823020</v>
      </c>
      <c r="N41" s="79">
        <f t="shared" ca="1" si="34"/>
        <v>556838.28</v>
      </c>
      <c r="O41" s="78">
        <f t="shared" ref="O41:O43" ca="1" si="35">IF(L41&gt;0,N41*100/L41,0)</f>
        <v>71.655936172950717</v>
      </c>
      <c r="P41" s="78">
        <f t="shared" ref="P41:P43" ca="1" si="36">IF(M41&gt;0,N41*100/M41,0)</f>
        <v>67.65792811839323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823020</v>
      </c>
      <c r="N43" s="79">
        <f t="shared" ca="1" si="38"/>
        <v>556838.28</v>
      </c>
      <c r="O43" s="78">
        <f t="shared" ca="1" si="35"/>
        <v>71.655936172950717</v>
      </c>
      <c r="P43" s="78">
        <f t="shared" ca="1" si="36"/>
        <v>67.65792811839323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IFERROR(__xludf.DUMMYFUNCTION("IMPORTRANGE(""https://docs.google.com/spreadsheets/d/1Yj_ptqi66GCucihVvJfMjLAmec39IyEx_6qawtMGysU/edit?usp=sharing"",""สบก!Q34"")"),797020)</f>
        <v>797020</v>
      </c>
      <c r="N45" s="50">
        <f ca="1">IFERROR(__xludf.DUMMYFUNCTION("IMPORTRANGE(""https://docs.google.com/spreadsheets/d/1Yj_ptqi66GCucihVvJfMjLAmec39IyEx_6qawtMGysU/edit?usp=sharing"",""สบก!R34"")"),530838.28)</f>
        <v>530838.28</v>
      </c>
      <c r="O45" s="39">
        <f ca="1">IF(L45&gt;0,N45*100/L45,0)</f>
        <v>70.674780987884432</v>
      </c>
      <c r="P45" s="39">
        <f ca="1">IF(M45&gt;0,N45*100/M45,0)</f>
        <v>66.602880730721935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477777</v>
      </c>
      <c r="N53" s="121">
        <f t="shared" ca="1" si="39"/>
        <v>471246.84</v>
      </c>
      <c r="O53" s="120">
        <f t="shared" ref="O53:O55" ca="1" si="40">IF(L53&gt;0,N53*100/L53,0)</f>
        <v>104.72152</v>
      </c>
      <c r="P53" s="120">
        <f t="shared" ref="P53:P55" ca="1" si="41">IF(M53&gt;0,N53*100/M53,0)</f>
        <v>98.633220100590862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477777</v>
      </c>
      <c r="N55" s="121">
        <f t="shared" ca="1" si="43"/>
        <v>471246.84</v>
      </c>
      <c r="O55" s="120">
        <f t="shared" ca="1" si="40"/>
        <v>104.72152</v>
      </c>
      <c r="P55" s="120">
        <f t="shared" ca="1" si="41"/>
        <v>98.633220100590862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IFERROR(__xludf.DUMMYFUNCTION("IMPORTRANGE(""https://docs.google.com/spreadsheets/d/1Yj_ptqi66GCucihVvJfMjLAmec39IyEx_6qawtMGysU/edit?usp=sharing"",""สบก!Z34"")"),477777)</f>
        <v>477777</v>
      </c>
      <c r="N57" s="50">
        <f ca="1">IFERROR(__xludf.DUMMYFUNCTION("IMPORTRANGE(""https://docs.google.com/spreadsheets/d/1Yj_ptqi66GCucihVvJfMjLAmec39IyEx_6qawtMGysU/edit?usp=sharing"",""สบก!AA34"")"),471246.84)</f>
        <v>471246.84</v>
      </c>
      <c r="O57" s="39">
        <f ca="1">IF(L57&gt;0,N57*100/L57,0)</f>
        <v>104.72152</v>
      </c>
      <c r="P57" s="39">
        <f ca="1">IF(M57&gt;0,N57*100/M57,0)</f>
        <v>98.633220100590862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990820</v>
      </c>
      <c r="N66" s="152">
        <f t="shared" ca="1" si="45"/>
        <v>835155.94</v>
      </c>
      <c r="O66" s="151">
        <f t="shared" ref="O66:O68" ca="1" si="46">IF(L66&gt;0,N66*100/L66,0)</f>
        <v>87.286364966555183</v>
      </c>
      <c r="P66" s="151">
        <f t="shared" ref="P66:P68" ca="1" si="47">IF(M66&gt;0,N66*100/M66,0)</f>
        <v>84.289370420459818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990820</v>
      </c>
      <c r="N68" s="88">
        <f t="shared" ca="1" si="49"/>
        <v>835155.94</v>
      </c>
      <c r="O68" s="156">
        <f t="shared" ca="1" si="46"/>
        <v>87.286364966555183</v>
      </c>
      <c r="P68" s="156">
        <f t="shared" ca="1" si="47"/>
        <v>84.289370420459818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IFERROR(__xludf.DUMMYFUNCTION("IMPORTRANGE(""https://docs.google.com/spreadsheets/d/1Yj_ptqi66GCucihVvJfMjLAmec39IyEx_6qawtMGysU/edit?usp=sharing"",""สบก!AI34"")"),840820)</f>
        <v>840820</v>
      </c>
      <c r="N70" s="168">
        <f ca="1">IFERROR(__xludf.DUMMYFUNCTION("IMPORTRANGE(""https://docs.google.com/spreadsheets/d/1Yj_ptqi66GCucihVvJfMjLAmec39IyEx_6qawtMGysU/edit?usp=sharing"",""สบก!AJ34"")"),685155.94)</f>
        <v>685155.94</v>
      </c>
      <c r="O70" s="168">
        <f ca="1">IF(L70&gt;0,N70*100/L70,0)</f>
        <v>84.922649975210703</v>
      </c>
      <c r="P70" s="168">
        <f ca="1">IF(M70&gt;0,N70*100/M70,0)</f>
        <v>81.486636854499181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IFERROR(__xludf.DUMMYFUNCTION("IMPORTRANGE(""https://docs.google.com/spreadsheets/d/11923uPwbBZFjjGgGUA6NLw09EwE0CqkOc4q9oUmW1yo/edit?usp=sharing"",""สุโขทัย!J28"")"),3)</f>
        <v>3</v>
      </c>
      <c r="K88" s="163">
        <f t="shared" ca="1" si="50"/>
        <v>300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202440</v>
      </c>
      <c r="N118" s="152">
        <f t="shared" ca="1" si="58"/>
        <v>181077</v>
      </c>
      <c r="O118" s="151">
        <f t="shared" ref="O118:O120" ca="1" si="59">IF(L118&gt;0,N118*100/L118,0)</f>
        <v>219.64701601164484</v>
      </c>
      <c r="P118" s="151">
        <f t="shared" ref="P118:P120" ca="1" si="60">IF(M118&gt;0,N118*100/M118,0)</f>
        <v>89.447243627741557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202440</v>
      </c>
      <c r="N120" s="88">
        <f t="shared" ca="1" si="62"/>
        <v>181077</v>
      </c>
      <c r="O120" s="156">
        <f t="shared" ca="1" si="59"/>
        <v>219.64701601164484</v>
      </c>
      <c r="P120" s="156">
        <f t="shared" ca="1" si="60"/>
        <v>89.447243627741557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IFERROR(__xludf.DUMMYFUNCTION("IMPORTRANGE(""https://docs.google.com/spreadsheets/d/1Yj_ptqi66GCucihVvJfMjLAmec39IyEx_6qawtMGysU/edit?usp=sharing"",""สบก!BA34"")"),202440)</f>
        <v>202440</v>
      </c>
      <c r="N122" s="168">
        <f ca="1">IFERROR(__xludf.DUMMYFUNCTION("IMPORTRANGE(""https://docs.google.com/spreadsheets/d/1Yj_ptqi66GCucihVvJfMjLAmec39IyEx_6qawtMGysU/edit?usp=sharing"",""สบก!BB34"")"),181077)</f>
        <v>181077</v>
      </c>
      <c r="O122" s="168">
        <f ca="1">IF(L122&gt;0,N122*100/L122,0)</f>
        <v>219.64701601164484</v>
      </c>
      <c r="P122" s="168">
        <f ca="1">IF(M122&gt;0,N122*100/M122,0)</f>
        <v>89.447243627741557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138600</v>
      </c>
      <c r="N140" s="152">
        <f t="shared" ca="1" si="64"/>
        <v>60010</v>
      </c>
      <c r="O140" s="151">
        <f t="shared" ref="O140:O142" ca="1" si="65">IF(L140&gt;0,N140*100/L140,0)</f>
        <v>72.301204819277103</v>
      </c>
      <c r="P140" s="151">
        <f t="shared" ref="P140:P142" ca="1" si="66">IF(M140&gt;0,N140*100/M140,0)</f>
        <v>43.297258297258296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83000</v>
      </c>
      <c r="M142" s="88">
        <f t="shared" ca="1" si="68"/>
        <v>138600</v>
      </c>
      <c r="N142" s="88">
        <f t="shared" ca="1" si="68"/>
        <v>60010</v>
      </c>
      <c r="O142" s="156">
        <f t="shared" ca="1" si="65"/>
        <v>72.301204819277103</v>
      </c>
      <c r="P142" s="156">
        <f t="shared" ca="1" si="66"/>
        <v>43.297258297258296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IFERROR(__xludf.DUMMYFUNCTION("IMPORTRANGE(""https://docs.google.com/spreadsheets/d/1Yj_ptqi66GCucihVvJfMjLAmec39IyEx_6qawtMGysU/edit?usp=sharing"",""สบก!BJ34"")"),138600)</f>
        <v>138600</v>
      </c>
      <c r="N144" s="168">
        <f ca="1">IFERROR(__xludf.DUMMYFUNCTION("IMPORTRANGE(""https://docs.google.com/spreadsheets/d/1Yj_ptqi66GCucihVvJfMjLAmec39IyEx_6qawtMGysU/edit?usp=sharing"",""สบก!BK34"")"),60010)</f>
        <v>60010</v>
      </c>
      <c r="O144" s="168">
        <f ca="1">IF(L144&gt;0,N144*100/L144,0)</f>
        <v>72.301204819277103</v>
      </c>
      <c r="P144" s="168">
        <f ca="1">IF(M144&gt;0,N144*100/M144,0)</f>
        <v>43.297258297258296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19135</v>
      </c>
      <c r="O220" s="151">
        <f t="shared" ref="O220:O222" ca="1" si="73">IF(L220&gt;0,N220*100/L220,0)</f>
        <v>99.170769629437672</v>
      </c>
      <c r="P220" s="151">
        <f t="shared" ref="P220:P222" ca="1" si="74">IF(M220&gt;0,N220*100/M220,0)</f>
        <v>99.170769629437672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19135</v>
      </c>
      <c r="O222" s="156">
        <f t="shared" ca="1" si="73"/>
        <v>99.170769629437672</v>
      </c>
      <c r="P222" s="156">
        <f t="shared" ca="1" si="74"/>
        <v>99.170769629437672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IFERROR(__xludf.DUMMYFUNCTION("IMPORTRANGE(""https://docs.google.com/spreadsheets/d/1Yj_ptqi66GCucihVvJfMjLAmec39IyEx_6qawtMGysU/edit?usp=sharing"",""สบก!BT34"")"),19135)</f>
        <v>19135</v>
      </c>
      <c r="O224" s="168">
        <f ca="1">IF(L224&gt;0,N224*100/L224,0)</f>
        <v>99.170769629437672</v>
      </c>
      <c r="P224" s="168">
        <f ca="1">IF(M224&gt;0,N224*100/M224,0)</f>
        <v>99.170769629437672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237700</v>
      </c>
      <c r="N271" s="152">
        <f t="shared" ca="1" si="83"/>
        <v>133115.48000000001</v>
      </c>
      <c r="O271" s="151">
        <f t="shared" ref="O271:O273" ca="1" si="84">IF(L271&gt;0,N271*100/L271,0)</f>
        <v>56.001464030290286</v>
      </c>
      <c r="P271" s="151">
        <f t="shared" ref="P271:P273" ca="1" si="85">IF(M271&gt;0,N271*100/M271,0)</f>
        <v>56.001464030290286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237700</v>
      </c>
      <c r="N273" s="88">
        <f t="shared" ca="1" si="87"/>
        <v>133115.48000000001</v>
      </c>
      <c r="O273" s="156">
        <f t="shared" ca="1" si="84"/>
        <v>56.001464030290286</v>
      </c>
      <c r="P273" s="156">
        <f t="shared" ca="1" si="85"/>
        <v>56.001464030290286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IFERROR(__xludf.DUMMYFUNCTION("IMPORTRANGE(""https://docs.google.com/spreadsheets/d/1Yj_ptqi66GCucihVvJfMjLAmec39IyEx_6qawtMGysU/edit?usp=sharing"",""สบก!CK34"")"),237700)</f>
        <v>237700</v>
      </c>
      <c r="N275" s="168">
        <f ca="1">IFERROR(__xludf.DUMMYFUNCTION("IMPORTRANGE(""https://docs.google.com/spreadsheets/d/1Yj_ptqi66GCucihVvJfMjLAmec39IyEx_6qawtMGysU/edit?usp=sharing"",""สบก!CL34"")"),133115.48)</f>
        <v>133115.48000000001</v>
      </c>
      <c r="O275" s="168">
        <f ca="1">IF(L275&gt;0,N275*100/L275,0)</f>
        <v>56.001464030290286</v>
      </c>
      <c r="P275" s="168">
        <f ca="1">IF(M275&gt;0,N275*100/M275,0)</f>
        <v>56.001464030290286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IFERROR(__xludf.DUMMYFUNCTION("IMPORTRANGE(""https://docs.google.com/spreadsheets/d/11923uPwbBZFjjGgGUA6NLw09EwE0CqkOc4q9oUmW1yo/edit?usp=sharing"",""สุโขทัย!J228"")"),207)</f>
        <v>207</v>
      </c>
      <c r="K328" s="317">
        <f ca="1">IF(I328&gt;0,J328*100/I328,0)</f>
        <v>76.666666666666671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905730</v>
      </c>
      <c r="N329" s="152">
        <f t="shared" ca="1" si="98"/>
        <v>540448.31999999995</v>
      </c>
      <c r="O329" s="151">
        <f t="shared" ref="O329:O331" ca="1" si="99">IF(L329&gt;0,N329*100/L329,0)</f>
        <v>62.261479441954762</v>
      </c>
      <c r="P329" s="151">
        <f t="shared" ref="P329:P331" ca="1" si="100">IF(M329&gt;0,N329*100/M329,0)</f>
        <v>59.669914875293955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905730</v>
      </c>
      <c r="N331" s="88">
        <f t="shared" ca="1" si="102"/>
        <v>540448.31999999995</v>
      </c>
      <c r="O331" s="156">
        <f t="shared" ca="1" si="99"/>
        <v>62.261479441954762</v>
      </c>
      <c r="P331" s="156">
        <f t="shared" ca="1" si="100"/>
        <v>59.669914875293955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IFERROR(__xludf.DUMMYFUNCTION("IMPORTRANGE(""https://docs.google.com/spreadsheets/d/1Yj_ptqi66GCucihVvJfMjLAmec39IyEx_6qawtMGysU/edit?usp=sharing"",""สบก!DL34"")"),905730)</f>
        <v>905730</v>
      </c>
      <c r="N333" s="168">
        <f ca="1">IFERROR(__xludf.DUMMYFUNCTION("IMPORTRANGE(""https://docs.google.com/spreadsheets/d/1Yj_ptqi66GCucihVvJfMjLAmec39IyEx_6qawtMGysU/edit?usp=sharing"",""สบก!DM34"")"),540448.32)</f>
        <v>540448.31999999995</v>
      </c>
      <c r="O333" s="168">
        <f ca="1">IF(L333&gt;0,N333*100/L333,0)</f>
        <v>62.261479441954762</v>
      </c>
      <c r="P333" s="168">
        <f ca="1">IF(M333&gt;0,N333*100/M333,0)</f>
        <v>59.669914875293955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IFERROR(__xludf.DUMMYFUNCTION("IMPORTRANGE(""https://docs.google.com/spreadsheets/d/11923uPwbBZFjjGgGUA6NLw09EwE0CqkOc4q9oUmW1yo/edit?usp=sharing"",""สุโขทัย!J234"")"),141)</f>
        <v>141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IFERROR(__xludf.DUMMYFUNCTION("IMPORTRANGE(""https://docs.google.com/spreadsheets/d/11923uPwbBZFjjGgGUA6NLw09EwE0CqkOc4q9oUmW1yo/edit?usp=sharing"",""สุโขทัย!J235"")"),1284.48999999999)</f>
        <v>1284.48999999999</v>
      </c>
      <c r="K340" s="342">
        <f t="shared" ca="1" si="103"/>
        <v>89.200694444443741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IFERROR(__xludf.DUMMYFUNCTION("IMPORTRANGE(""https://docs.google.com/spreadsheets/d/11923uPwbBZFjjGgGUA6NLw09EwE0CqkOc4q9oUmW1yo/edit?usp=sharing"",""สุโขทัย!J236"")"),284)</f>
        <v>284</v>
      </c>
      <c r="K341" s="342">
        <f t="shared" ca="1" si="103"/>
        <v>105.18518518518519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IFERROR(__xludf.DUMMYFUNCTION("IMPORTRANGE(""https://docs.google.com/spreadsheets/d/11923uPwbBZFjjGgGUA6NLw09EwE0CqkOc4q9oUmW1yo/edit?usp=sharing"",""สุโขทัย!J237"")"),3268.12)</f>
        <v>3268.12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IFERROR(__xludf.DUMMYFUNCTION("IMPORTRANGE(""https://docs.google.com/spreadsheets/d/11923uPwbBZFjjGgGUA6NLw09EwE0CqkOc4q9oUmW1yo/edit?usp=sharing"",""สุโขทัย!J240"")"),207)</f>
        <v>207</v>
      </c>
      <c r="K345" s="342">
        <f t="shared" ca="1" si="103"/>
        <v>76.666666666666671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IFERROR(__xludf.DUMMYFUNCTION("IMPORTRANGE(""https://docs.google.com/spreadsheets/d/11923uPwbBZFjjGgGUA6NLw09EwE0CqkOc4q9oUmW1yo/edit?usp=sharing"",""สุโขทัย!J241"")"),2574.79999999999)</f>
        <v>2574.7999999999902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IFERROR(__xludf.DUMMYFUNCTION("IMPORTRANGE(""https://docs.google.com/spreadsheets/d/11923uPwbBZFjjGgGUA6NLw09EwE0CqkOc4q9oUmW1yo/edit?usp=sharing"",""สุโขทัย!L242"")"),2002983)</f>
        <v>2002983</v>
      </c>
      <c r="M347" s="357"/>
      <c r="N347" s="357">
        <f ca="1">IFERROR(__xludf.DUMMYFUNCTION("IMPORTRANGE(""https://docs.google.com/spreadsheets/d/11923uPwbBZFjjGgGUA6NLw09EwE0CqkOc4q9oUmW1yo/edit?usp=sharing"",""สุโขทัย!M242"")"),1168941.32999999)</f>
        <v>1168941.3299999901</v>
      </c>
      <c r="O347" s="357">
        <f ca="1">+IF(L347&gt;0,N347*100/L347,0)</f>
        <v>58.360022526401373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IFERROR(__xludf.DUMMYFUNCTION("IMPORTRANGE(""https://docs.google.com/spreadsheets/d/11923uPwbBZFjjGgGUA6NLw09EwE0CqkOc4q9oUmW1yo/edit?usp=sharing"",""สุโขทัย!M244"")"),267036.13)</f>
        <v>267036.13</v>
      </c>
      <c r="O349" s="372">
        <f ca="1">+IF(L349&gt;0,N349*100/L349,0)</f>
        <v>72.746030837964483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IFERROR(__xludf.DUMMYFUNCTION("IMPORTRANGE(""https://docs.google.com/spreadsheets/d/11923uPwbBZFjjGgGUA6NLw09EwE0CqkOc4q9oUmW1yo/edit?usp=sharing"",""สุโขทัย!M247"")"),267036.13)</f>
        <v>267036.13</v>
      </c>
      <c r="O352" s="165">
        <f t="shared" ca="1" si="105"/>
        <v>72.746030837964483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IFERROR(__xludf.DUMMYFUNCTION("IMPORTRANGE(""https://docs.google.com/spreadsheets/d/11923uPwbBZFjjGgGUA6NLw09EwE0CqkOc4q9oUmW1yo/edit?usp=sharing"",""สุโขทัย!M249"")"),267036.13)</f>
        <v>267036.13</v>
      </c>
      <c r="O354" s="168">
        <f t="shared" ca="1" si="105"/>
        <v>72.746030837964483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IFERROR(__xludf.DUMMYFUNCTION("IMPORTRANGE(""https://docs.google.com/spreadsheets/d/11923uPwbBZFjjGgGUA6NLw09EwE0CqkOc4q9oUmW1yo/edit?usp=sharing"",""สุโขทัย!M252"")"),74516.13)</f>
        <v>74516.13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IFERROR(__xludf.DUMMYFUNCTION("IMPORTRANGE(""https://docs.google.com/spreadsheets/d/11923uPwbBZFjjGgGUA6NLw09EwE0CqkOc4q9oUmW1yo/edit?usp=sharing"",""สุโขทัย!M253"")"),96520)</f>
        <v>96520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IFERROR(__xludf.DUMMYFUNCTION("IMPORTRANGE(""https://docs.google.com/spreadsheets/d/11923uPwbBZFjjGgGUA6NLw09EwE0CqkOc4q9oUmW1yo/edit?usp=sharing"",""สุโขทัย!M275"")"),65000)</f>
        <v>65000</v>
      </c>
      <c r="O380" s="372">
        <f ca="1">+IF(L380&gt;0,N380*100/L380,0)</f>
        <v>31.316245904798613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IFERROR(__xludf.DUMMYFUNCTION("IMPORTRANGE(""https://docs.google.com/spreadsheets/d/11923uPwbBZFjjGgGUA6NLw09EwE0CqkOc4q9oUmW1yo/edit?usp=sharing"",""สุโขทัย!M278"")"),65000)</f>
        <v>65000</v>
      </c>
      <c r="O383" s="165">
        <f t="shared" ca="1" si="109"/>
        <v>31.316245904798613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IFERROR(__xludf.DUMMYFUNCTION("IMPORTRANGE(""https://docs.google.com/spreadsheets/d/11923uPwbBZFjjGgGUA6NLw09EwE0CqkOc4q9oUmW1yo/edit?usp=sharing"",""สุโขทัย!M280"")"),65000)</f>
        <v>65000</v>
      </c>
      <c r="O385" s="168">
        <f t="shared" ca="1" si="109"/>
        <v>31.316245904798613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IFERROR(__xludf.DUMMYFUNCTION("IMPORTRANGE(""https://docs.google.com/spreadsheets/d/11923uPwbBZFjjGgGUA6NLw09EwE0CqkOc4q9oUmW1yo/edit?usp=sharing"",""สุโขทัย!M281"")"),59200)</f>
        <v>59200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IFERROR(__xludf.DUMMYFUNCTION("IMPORTRANGE(""https://docs.google.com/spreadsheets/d/11923uPwbBZFjjGgGUA6NLw09EwE0CqkOc4q9oUmW1yo/edit?usp=sharing"",""สุโขทัย!M284"")"),5800)</f>
        <v>5800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IFERROR(__xludf.DUMMYFUNCTION("IMPORTRANGE(""https://docs.google.com/spreadsheets/d/11923uPwbBZFjjGgGUA6NLw09EwE0CqkOc4q9oUmW1yo/edit?usp=sharing"",""สุโขทัย!M296"")"),262365)</f>
        <v>262365</v>
      </c>
      <c r="O401" s="372">
        <f ca="1">+IF(L401&gt;0,N401*100/L401,0)</f>
        <v>87.178933377637478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IFERROR(__xludf.DUMMYFUNCTION("IMPORTRANGE(""https://docs.google.com/spreadsheets/d/11923uPwbBZFjjGgGUA6NLw09EwE0CqkOc4q9oUmW1yo/edit?usp=sharing"",""สุโขทัย!M299"")"),262365)</f>
        <v>262365</v>
      </c>
      <c r="O404" s="168">
        <f t="shared" ca="1" si="112"/>
        <v>87.178933377637478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IFERROR(__xludf.DUMMYFUNCTION("IMPORTRANGE(""https://docs.google.com/spreadsheets/d/11923uPwbBZFjjGgGUA6NLw09EwE0CqkOc4q9oUmW1yo/edit?usp=sharing"",""สุโขทัย!M301"")"),262365)</f>
        <v>262365</v>
      </c>
      <c r="O406" s="168">
        <f t="shared" ca="1" si="112"/>
        <v>87.178933377637478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IFERROR(__xludf.DUMMYFUNCTION("IMPORTRANGE(""https://docs.google.com/spreadsheets/d/11923uPwbBZFjjGgGUA6NLw09EwE0CqkOc4q9oUmW1yo/edit?usp=sharing"",""สุโขทัย!M303"")"),51650)</f>
        <v>51650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IFERROR(__xludf.DUMMYFUNCTION("IMPORTRANGE(""https://docs.google.com/spreadsheets/d/11923uPwbBZFjjGgGUA6NLw09EwE0CqkOc4q9oUmW1yo/edit?usp=sharing"",""สุโขทัย!M305"")"),19770)</f>
        <v>19770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IFERROR(__xludf.DUMMYFUNCTION("IMPORTRANGE(""https://docs.google.com/spreadsheets/d/11923uPwbBZFjjGgGUA6NLw09EwE0CqkOc4q9oUmW1yo/edit?usp=sharing"",""สุโขทัย!J325"")"),75)</f>
        <v>75</v>
      </c>
      <c r="K430" s="201">
        <f t="shared" ca="1" si="113"/>
        <v>88.235294117647058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IFERROR(__xludf.DUMMYFUNCTION("IMPORTRANGE(""https://docs.google.com/spreadsheets/d/11923uPwbBZFjjGgGUA6NLw09EwE0CqkOc4q9oUmW1yo/edit?usp=sharing"",""สุโขทัย!M330"")"),178090)</f>
        <v>178090</v>
      </c>
      <c r="O435" s="411">
        <f t="shared" ref="O435:O439" ca="1" si="114">+IF(L435&gt;0,N435*100/L435,0)</f>
        <v>79.860986547085204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IFERROR(__xludf.DUMMYFUNCTION("IMPORTRANGE(""https://docs.google.com/spreadsheets/d/11923uPwbBZFjjGgGUA6NLw09EwE0CqkOc4q9oUmW1yo/edit?usp=sharing"",""สุโขทัย!M332"")"),178090)</f>
        <v>178090</v>
      </c>
      <c r="O437" s="168">
        <f t="shared" ca="1" si="114"/>
        <v>79.860986547085204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IFERROR(__xludf.DUMMYFUNCTION("IMPORTRANGE(""https://docs.google.com/spreadsheets/d/11923uPwbBZFjjGgGUA6NLw09EwE0CqkOc4q9oUmW1yo/edit?usp=sharing"",""สุโขทัย!M334"")"),178090)</f>
        <v>178090</v>
      </c>
      <c r="O439" s="168">
        <f t="shared" ca="1" si="114"/>
        <v>79.860986547085204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IFERROR(__xludf.DUMMYFUNCTION("IMPORTRANGE(""https://docs.google.com/spreadsheets/d/11923uPwbBZFjjGgGUA6NLw09EwE0CqkOc4q9oUmW1yo/edit?usp=sharing"",""สุโขทัย!M338"")"),10890)</f>
        <v>10890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IFERROR(__xludf.DUMMYFUNCTION("IMPORTRANGE(""https://docs.google.com/spreadsheets/d/11923uPwbBZFjjGgGUA6NLw09EwE0CqkOc4q9oUmW1yo/edit?usp=sharing"",""สุโขทัย!J350"")"),30832)</f>
        <v>30832</v>
      </c>
      <c r="K455" s="371">
        <f ca="1">IF(I455&gt;0,J455*100/I455,0)</f>
        <v>86.1204994273903</v>
      </c>
      <c r="L455" s="372">
        <f ca="1">IFERROR(__xludf.DUMMYFUNCTION("IMPORTRANGE(""https://docs.google.com/spreadsheets/d/11923uPwbBZFjjGgGUA6NLw09EwE0CqkOc4q9oUmW1yo/edit?usp=sharing"",""สุโขทัย!L350"")"),424323)</f>
        <v>424323</v>
      </c>
      <c r="M455" s="372"/>
      <c r="N455" s="372">
        <f ca="1">IFERROR(__xludf.DUMMYFUNCTION("IMPORTRANGE(""https://docs.google.com/spreadsheets/d/11923uPwbBZFjjGgGUA6NLw09EwE0CqkOc4q9oUmW1yo/edit?usp=sharing"",""สุโขทัย!M350"")"),257904.27)</f>
        <v>257904.27</v>
      </c>
      <c r="O455" s="372">
        <f t="shared" ref="O455:O459" ca="1" si="116">+IF(L455&gt;0,N455*100/L455,0)</f>
        <v>60.780176893545722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IFERROR(__xludf.DUMMYFUNCTION("IMPORTRANGE(""https://docs.google.com/spreadsheets/d/11923uPwbBZFjjGgGUA6NLw09EwE0CqkOc4q9oUmW1yo/edit?usp=sharing"",""สุโขทัย!L352"")"),424323)</f>
        <v>424323</v>
      </c>
      <c r="M457" s="165"/>
      <c r="N457" s="168">
        <f ca="1">IFERROR(__xludf.DUMMYFUNCTION("IMPORTRANGE(""https://docs.google.com/spreadsheets/d/11923uPwbBZFjjGgGUA6NLw09EwE0CqkOc4q9oUmW1yo/edit?usp=sharing"",""สุโขทัย!M352"")"),257904.27)</f>
        <v>257904.27</v>
      </c>
      <c r="O457" s="168">
        <f t="shared" ca="1" si="116"/>
        <v>60.780176893545722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IFERROR(__xludf.DUMMYFUNCTION("IMPORTRANGE(""https://docs.google.com/spreadsheets/d/11923uPwbBZFjjGgGUA6NLw09EwE0CqkOc4q9oUmW1yo/edit?usp=sharing"",""สุโขทัย!L354"")"),424323)</f>
        <v>424323</v>
      </c>
      <c r="M459" s="168"/>
      <c r="N459" s="168">
        <f ca="1">IFERROR(__xludf.DUMMYFUNCTION("IMPORTRANGE(""https://docs.google.com/spreadsheets/d/11923uPwbBZFjjGgGUA6NLw09EwE0CqkOc4q9oUmW1yo/edit?usp=sharing"",""สุโขทัย!M354"")"),257904.27)</f>
        <v>257904.27</v>
      </c>
      <c r="O459" s="168">
        <f t="shared" ca="1" si="116"/>
        <v>60.780176893545722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IFERROR(__xludf.DUMMYFUNCTION("IMPORTRANGE(""https://docs.google.com/spreadsheets/d/11923uPwbBZFjjGgGUA6NLw09EwE0CqkOc4q9oUmW1yo/edit?usp=sharing"",""สุโขทัย!M357"")"),75900)</f>
        <v>75900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IFERROR(__xludf.DUMMYFUNCTION("IMPORTRANGE(""https://docs.google.com/spreadsheets/d/11923uPwbBZFjjGgGUA6NLw09EwE0CqkOc4q9oUmW1yo/edit?usp=sharing"",""สุโขทัย!M358"")"),182004.27)</f>
        <v>182004.27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IFERROR(__xludf.DUMMYFUNCTION("IMPORTRANGE(""https://docs.google.com/spreadsheets/d/11923uPwbBZFjjGgGUA6NLw09EwE0CqkOc4q9oUmW1yo/edit?usp=sharing"",""สุโขทัย!J359"")"),30832)</f>
        <v>30832</v>
      </c>
      <c r="K464" s="268">
        <f t="shared" ref="K464:K515" ca="1" si="117">IF(I464&gt;0,J464*100/I464,0)</f>
        <v>86.1204994273903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IFERROR(__xludf.DUMMYFUNCTION("IMPORTRANGE(""https://docs.google.com/spreadsheets/d/11923uPwbBZFjjGgGUA6NLw09EwE0CqkOc4q9oUmW1yo/edit?usp=sharing"",""สุโขทัย!J376"")"),30832)</f>
        <v>30832</v>
      </c>
      <c r="K481" s="201">
        <f t="shared" ca="1" si="117"/>
        <v>86.1204994273903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IFERROR(__xludf.DUMMYFUNCTION("IMPORTRANGE(""https://docs.google.com/spreadsheets/d/11923uPwbBZFjjGgGUA6NLw09EwE0CqkOc4q9oUmW1yo/edit?usp=sharing"",""สุโขทัย!J377"")"),4045)</f>
        <v>4045</v>
      </c>
      <c r="K482" s="201">
        <f t="shared" ca="1" si="117"/>
        <v>88.357361293141111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IFERROR(__xludf.DUMMYFUNCTION("IMPORTRANGE(""https://docs.google.com/spreadsheets/d/11923uPwbBZFjjGgGUA6NLw09EwE0CqkOc4q9oUmW1yo/edit?usp=sharing"",""สุโขทัย!J392"")"),1328)</f>
        <v>1328</v>
      </c>
      <c r="K497" s="444">
        <f t="shared" ca="1" si="117"/>
        <v>71.745002701242569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IFERROR(__xludf.DUMMYFUNCTION("IMPORTRANGE(""https://docs.google.com/spreadsheets/d/11923uPwbBZFjjGgGUA6NLw09EwE0CqkOc4q9oUmW1yo/edit?usp=sharing"",""สุโขทัย!J393"")"),1328)</f>
        <v>1328</v>
      </c>
      <c r="K498" s="163">
        <f t="shared" ca="1" si="117"/>
        <v>71.745002701242569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IFERROR(__xludf.DUMMYFUNCTION("IMPORTRANGE(""https://docs.google.com/spreadsheets/d/11923uPwbBZFjjGgGUA6NLw09EwE0CqkOc4q9oUmW1yo/edit?usp=sharing"",""สุโขทัย!J394"")"),98)</f>
        <v>98</v>
      </c>
      <c r="K499" s="201">
        <f t="shared" ca="1" si="117"/>
        <v>71.014492753623188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IFERROR(__xludf.DUMMYFUNCTION("IMPORTRANGE(""https://docs.google.com/spreadsheets/d/11923uPwbBZFjjGgGUA6NLw09EwE0CqkOc4q9oUmW1yo/edit?usp=sharing"",""สุโขทัย!J395"")"),1190)</f>
        <v>1190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IFERROR(__xludf.DUMMYFUNCTION("IMPORTRANGE(""https://docs.google.com/spreadsheets/d/11923uPwbBZFjjGgGUA6NLw09EwE0CqkOc4q9oUmW1yo/edit?usp=sharing"",""สุโขทัย!J396"")"),89)</f>
        <v>89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IFERROR(__xludf.DUMMYFUNCTION("IMPORTRANGE(""https://docs.google.com/spreadsheets/d/11923uPwbBZFjjGgGUA6NLw09EwE0CqkOc4q9oUmW1yo/edit?usp=sharing"",""สุโขทัย!J397"")"),1145)</f>
        <v>1145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IFERROR(__xludf.DUMMYFUNCTION("IMPORTRANGE(""https://docs.google.com/spreadsheets/d/11923uPwbBZFjjGgGUA6NLw09EwE0CqkOc4q9oUmW1yo/edit?usp=sharing"",""สุโขทัย!J398"")"),84)</f>
        <v>84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IFERROR(__xludf.DUMMYFUNCTION("IMPORTRANGE(""https://docs.google.com/spreadsheets/d/11923uPwbBZFjjGgGUA6NLw09EwE0CqkOc4q9oUmW1yo/edit?usp=sharing"",""สุโขทัย!J399"")"),45)</f>
        <v>45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IFERROR(__xludf.DUMMYFUNCTION("IMPORTRANGE(""https://docs.google.com/spreadsheets/d/11923uPwbBZFjjGgGUA6NLw09EwE0CqkOc4q9oUmW1yo/edit?usp=sharing"",""สุโขทัย!J400"")"),5)</f>
        <v>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IFERROR(__xludf.DUMMYFUNCTION("IMPORTRANGE(""https://docs.google.com/spreadsheets/d/11923uPwbBZFjjGgGUA6NLw09EwE0CqkOc4q9oUmW1yo/edit?usp=sharing"",""สุโขทัย!J459"")"),6346)</f>
        <v>6346</v>
      </c>
      <c r="K564" s="371">
        <f ca="1">IF(I564&gt;0,J564*100/I564,0)</f>
        <v>302.1904761904762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IFERROR(__xludf.DUMMYFUNCTION("IMPORTRANGE(""https://docs.google.com/spreadsheets/d/11923uPwbBZFjjGgGUA6NLw09EwE0CqkOc4q9oUmW1yo/edit?usp=sharing"",""สุโขทัย!M459"")"),78215.48)</f>
        <v>78215.48</v>
      </c>
      <c r="O564" s="372">
        <f t="shared" ref="O564:O568" ca="1" si="122">+IF(L564&gt;0,N564*100/L564,0)</f>
        <v>54.988385826771655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IFERROR(__xludf.DUMMYFUNCTION("IMPORTRANGE(""https://docs.google.com/spreadsheets/d/11923uPwbBZFjjGgGUA6NLw09EwE0CqkOc4q9oUmW1yo/edit?usp=sharing"",""สุโขทัย!M461"")"),78215.48)</f>
        <v>78215.48</v>
      </c>
      <c r="O566" s="168">
        <f t="shared" ca="1" si="122"/>
        <v>54.988385826771655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IFERROR(__xludf.DUMMYFUNCTION("IMPORTRANGE(""https://docs.google.com/spreadsheets/d/11923uPwbBZFjjGgGUA6NLw09EwE0CqkOc4q9oUmW1yo/edit?usp=sharing"",""สุโขทัย!M463"")"),78215.48)</f>
        <v>78215.48</v>
      </c>
      <c r="O568" s="168">
        <f t="shared" ca="1" si="122"/>
        <v>54.988385826771655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IFERROR(__xludf.DUMMYFUNCTION("IMPORTRANGE(""https://docs.google.com/spreadsheets/d/11923uPwbBZFjjGgGUA6NLw09EwE0CqkOc4q9oUmW1yo/edit?usp=sharing"",""สุโขทัย!M466"")"),53935.48)</f>
        <v>53935.48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IFERROR(__xludf.DUMMYFUNCTION("IMPORTRANGE(""https://docs.google.com/spreadsheets/d/11923uPwbBZFjjGgGUA6NLw09EwE0CqkOc4q9oUmW1yo/edit?usp=sharing"",""สุโขทัย!M467"")"),24280)</f>
        <v>24280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IFERROR(__xludf.DUMMYFUNCTION("IMPORTRANGE(""https://docs.google.com/spreadsheets/d/11923uPwbBZFjjGgGUA6NLw09EwE0CqkOc4q9oUmW1yo/edit?usp=sharing"",""สุโขทัย!J468"")"),6346)</f>
        <v>6346</v>
      </c>
      <c r="K573" s="201">
        <f ca="1">IF(I573&gt;0,J573*100/I573,0)</f>
        <v>302.1904761904762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IFERROR(__xludf.DUMMYFUNCTION("IMPORTRANGE(""https://docs.google.com/spreadsheets/d/11923uPwbBZFjjGgGUA6NLw09EwE0CqkOc4q9oUmW1yo/edit?usp=sharing"",""สุโขทัย!J472"")"),5910)</f>
        <v>5910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IFERROR(__xludf.DUMMYFUNCTION("IMPORTRANGE(""https://docs.google.com/spreadsheets/d/11923uPwbBZFjjGgGUA6NLw09EwE0CqkOc4q9oUmW1yo/edit?usp=sharing"",""สุโขทัย!J475"")"),1)</f>
        <v>1</v>
      </c>
      <c r="K580" s="371">
        <f ca="1">IF(I580&gt;0,J580*100/I580,0)</f>
        <v>1.1111111111111112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IFERROR(__xludf.DUMMYFUNCTION("IMPORTRANGE(""https://docs.google.com/spreadsheets/d/11923uPwbBZFjjGgGUA6NLw09EwE0CqkOc4q9oUmW1yo/edit?usp=sharing"",""สุโขทัย!M475"")"),41590.45)</f>
        <v>41590.449999999997</v>
      </c>
      <c r="O580" s="372">
        <f t="shared" ref="O580:O584" ca="1" si="124">+IF(L580&gt;0,N580*100/L580,0)</f>
        <v>14.041814375907355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IFERROR(__xludf.DUMMYFUNCTION("IMPORTRANGE(""https://docs.google.com/spreadsheets/d/11923uPwbBZFjjGgGUA6NLw09EwE0CqkOc4q9oUmW1yo/edit?usp=sharing"",""สุโขทัย!M477"")"),41590.45)</f>
        <v>41590.449999999997</v>
      </c>
      <c r="O582" s="168">
        <f t="shared" ca="1" si="124"/>
        <v>14.041814375907355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IFERROR(__xludf.DUMMYFUNCTION("IMPORTRANGE(""https://docs.google.com/spreadsheets/d/11923uPwbBZFjjGgGUA6NLw09EwE0CqkOc4q9oUmW1yo/edit?usp=sharing"",""สุโขทัย!M479"")"),41590.45)</f>
        <v>41590.449999999997</v>
      </c>
      <c r="O584" s="168">
        <f t="shared" ca="1" si="124"/>
        <v>14.041814375907355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IFERROR(__xludf.DUMMYFUNCTION("IMPORTRANGE(""https://docs.google.com/spreadsheets/d/11923uPwbBZFjjGgGUA6NLw09EwE0CqkOc4q9oUmW1yo/edit?usp=sharing"",""สุโขทัย!M483"")"),41590.45)</f>
        <v>41590.449999999997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IFERROR(__xludf.DUMMYFUNCTION("IMPORTRANGE(""https://docs.google.com/spreadsheets/d/11923uPwbBZFjjGgGUA6NLw09EwE0CqkOc4q9oUmW1yo/edit?usp=sharing"",""สุโขทัย!J484"")"),73)</f>
        <v>73</v>
      </c>
      <c r="K589" s="163">
        <f t="shared" ref="K589:K596" ca="1" si="125">IF(I589&gt;0,J589*100/I589,0)</f>
        <v>81.111111111111114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IFERROR(__xludf.DUMMYFUNCTION("IMPORTRANGE(""https://docs.google.com/spreadsheets/d/11923uPwbBZFjjGgGUA6NLw09EwE0CqkOc4q9oUmW1yo/edit?usp=sharing"",""สุโขทัย!J485"")"),86.11)</f>
        <v>86.11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IFERROR(__xludf.DUMMYFUNCTION("IMPORTRANGE(""https://docs.google.com/spreadsheets/d/11923uPwbBZFjjGgGUA6NLw09EwE0CqkOc4q9oUmW1yo/edit?usp=sharing"",""สุโขทัย!J486"")"),58)</f>
        <v>58</v>
      </c>
      <c r="K591" s="163">
        <f t="shared" ca="1" si="125"/>
        <v>64.444444444444443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IFERROR(__xludf.DUMMYFUNCTION("IMPORTRANGE(""https://docs.google.com/spreadsheets/d/11923uPwbBZFjjGgGUA6NLw09EwE0CqkOc4q9oUmW1yo/edit?usp=sharing"",""สุโขทัย!J487"")"),62.37)</f>
        <v>62.37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IFERROR(__xludf.DUMMYFUNCTION("IMPORTRANGE(""https://docs.google.com/spreadsheets/d/11923uPwbBZFjjGgGUA6NLw09EwE0CqkOc4q9oUmW1yo/edit?usp=sharing"",""สุโขทัย!J488"")"),38)</f>
        <v>38</v>
      </c>
      <c r="K593" s="163">
        <f t="shared" ca="1" si="125"/>
        <v>42.222222222222221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IFERROR(__xludf.DUMMYFUNCTION("IMPORTRANGE(""https://docs.google.com/spreadsheets/d/11923uPwbBZFjjGgGUA6NLw09EwE0CqkOc4q9oUmW1yo/edit?usp=sharing"",""สุโขทัย!J489"")"),40.01)</f>
        <v>40.01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IFERROR(__xludf.DUMMYFUNCTION("IMPORTRANGE(""https://docs.google.com/spreadsheets/d/11923uPwbBZFjjGgGUA6NLw09EwE0CqkOc4q9oUmW1yo/edit?usp=sharing"",""สุโขทัย!J490"")"),1)</f>
        <v>1</v>
      </c>
      <c r="K595" s="163">
        <f t="shared" ca="1" si="125"/>
        <v>1.1111111111111112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IFERROR(__xludf.DUMMYFUNCTION("IMPORTRANGE(""https://docs.google.com/spreadsheets/d/11923uPwbBZFjjGgGUA6NLw09EwE0CqkOc4q9oUmW1yo/edit?usp=sharing"",""สุโขทัย!J491"")"),0.84)</f>
        <v>0.84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8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IFERROR(__xludf.DUMMYFUNCTION("IMPORTRANGE(""https://docs.google.com/spreadsheets/d/11923uPwbBZFjjGgGUA6NLw09EwE0CqkOc4q9oUmW1yo/edit?usp=sharing"",""สุโขทัย!M492"")"),0)</f>
        <v>0</v>
      </c>
      <c r="O597" s="411">
        <f t="shared" ref="O597:O601" ca="1" si="126">+IF(L597&gt;0,N597*100/L597,0)</f>
        <v>0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IFERROR(__xludf.DUMMYFUNCTION("IMPORTRANGE(""https://docs.google.com/spreadsheets/d/11923uPwbBZFjjGgGUA6NLw09EwE0CqkOc4q9oUmW1yo/edit?usp=sharing"",""สุโขทัย!J523"")"),4025943.6)</f>
        <v>4025943.6</v>
      </c>
      <c r="K628" s="342">
        <f t="shared" ref="K628:K635" ca="1" si="129">IF(I628&gt;0,J628*100/I628,0)</f>
        <v>65.705757154464905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IFERROR(__xludf.DUMMYFUNCTION("IMPORTRANGE(""https://docs.google.com/spreadsheets/d/11923uPwbBZFjjGgGUA6NLw09EwE0CqkOc4q9oUmW1yo/edit?usp=sharing"",""สุโขทัย!J524"")"),295)</f>
        <v>295</v>
      </c>
      <c r="K629" s="342">
        <f t="shared" ca="1" si="129"/>
        <v>69.248826291079808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IFERROR(__xludf.DUMMYFUNCTION("IMPORTRANGE(""https://docs.google.com/spreadsheets/d/11923uPwbBZFjjGgGUA6NLw09EwE0CqkOc4q9oUmW1yo/edit?usp=sharing"",""สุโขทัย!J525"")"),1499096.93)</f>
        <v>1499096.93</v>
      </c>
      <c r="K630" s="342">
        <f t="shared" ca="1" si="129"/>
        <v>21.390943658924368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IFERROR(__xludf.DUMMYFUNCTION("IMPORTRANGE(""https://docs.google.com/spreadsheets/d/11923uPwbBZFjjGgGUA6NLw09EwE0CqkOc4q9oUmW1yo/edit?usp=sharing"",""สุโขทัย!J526"")"),213)</f>
        <v>213</v>
      </c>
      <c r="K631" s="342">
        <f t="shared" ca="1" si="129"/>
        <v>83.203125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IFERROR(__xludf.DUMMYFUNCTION("IMPORTRANGE(""https://docs.google.com/spreadsheets/d/11923uPwbBZFjjGgGUA6NLw09EwE0CqkOc4q9oUmW1yo/edit?usp=sharing"",""สุโขทัย!J527"")"),743220.26)</f>
        <v>743220.26</v>
      </c>
      <c r="K632" s="342">
        <f t="shared" ca="1" si="129"/>
        <v>27.898551275458129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IFERROR(__xludf.DUMMYFUNCTION("IMPORTRANGE(""https://docs.google.com/spreadsheets/d/11923uPwbBZFjjGgGUA6NLw09EwE0CqkOc4q9oUmW1yo/edit?usp=sharing"",""สุโขทัย!J528"")"),114)</f>
        <v>114</v>
      </c>
      <c r="K633" s="342">
        <f t="shared" ca="1" si="129"/>
        <v>63.333333333333336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IFERROR(__xludf.DUMMYFUNCTION("IMPORTRANGE(""https://docs.google.com/spreadsheets/d/11923uPwbBZFjjGgGUA6NLw09EwE0CqkOc4q9oUmW1yo/edit?usp=sharing"",""สุโขทัย!I530"")"),114)</f>
        <v>114</v>
      </c>
      <c r="J635" s="505">
        <f ca="1">IFERROR(__xludf.DUMMYFUNCTION("IMPORTRANGE(""https://docs.google.com/spreadsheets/d/11923uPwbBZFjjGgGUA6NLw09EwE0CqkOc4q9oUmW1yo/edit?usp=sharing"",""สุโขทัย!J530"")"),105)</f>
        <v>105</v>
      </c>
      <c r="K635" s="487">
        <f t="shared" ca="1" si="129"/>
        <v>92.10526315789474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27095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27095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27095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IFERROR(__xludf.DUMMYFUNCTION("IMPORTRANGE(""https://docs.google.com/spreadsheets/d/11923uPwbBZFjjGgGUA6NLw09EwE0CqkOc4q9oUmW1yo/edit?usp=sharing"",""สุโขทัย!J541"")"),0)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IFERROR(__xludf.DUMMYFUNCTION("IMPORTRANGE(""https://docs.google.com/spreadsheets/d/11923uPwbBZFjjGgGUA6NLw09EwE0CqkOc4q9oUmW1yo/edit?usp=sharing"",""สุโขทัย!J542"")"),0)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IFERROR(__xludf.DUMMYFUNCTION("IMPORTRANGE(""https://docs.google.com/spreadsheets/d/11923uPwbBZFjjGgGUA6NLw09EwE0CqkOc4q9oUmW1yo/edit?usp=sharing"",""สุโขทัย!I543"")"),0)</f>
        <v>0</v>
      </c>
      <c r="J648" s="536">
        <f ca="1">IFERROR(__xludf.DUMMYFUNCTION("IMPORTRANGE(""https://docs.google.com/spreadsheets/d/11923uPwbBZFjjGgGUA6NLw09EwE0CqkOc4q9oUmW1yo/edit?usp=sharing"",""สุโขทัย!J543"")"),0)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IFERROR(__xludf.DUMMYFUNCTION("IMPORTRANGE(""https://docs.google.com/spreadsheets/d/11923uPwbBZFjjGgGUA6NLw09EwE0CqkOc4q9oUmW1yo/edit?usp=sharing"",""สุโขทัย!L543"")"),0)</f>
        <v>0</v>
      </c>
      <c r="M648" s="521"/>
      <c r="N648" s="538">
        <f ca="1">IFERROR(__xludf.DUMMYFUNCTION("IMPORTRANGE(""https://docs.google.com/spreadsheets/d/11923uPwbBZFjjGgGUA6NLw09EwE0CqkOc4q9oUmW1yo/edit?usp=sharing"",""สุโขทัย!M543"")"),0)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IFERROR(__xludf.DUMMYFUNCTION("IMPORTRANGE(""https://docs.google.com/spreadsheets/d/11923uPwbBZFjjGgGUA6NLw09EwE0CqkOc4q9oUmW1yo/edit?usp=sharing"",""สุโขทัย!I544"")"),0)</f>
        <v>0</v>
      </c>
      <c r="J649" s="536">
        <f ca="1">IFERROR(__xludf.DUMMYFUNCTION("IMPORTRANGE(""https://docs.google.com/spreadsheets/d/11923uPwbBZFjjGgGUA6NLw09EwE0CqkOc4q9oUmW1yo/edit?usp=sharing"",""สุโขทัย!J544"")"),0)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IFERROR(__xludf.DUMMYFUNCTION("IMPORTRANGE(""https://docs.google.com/spreadsheets/d/11923uPwbBZFjjGgGUA6NLw09EwE0CqkOc4q9oUmW1yo/edit?usp=sharing"",""สุโขทัย!L544"")"),0)</f>
        <v>0</v>
      </c>
      <c r="M649" s="521"/>
      <c r="N649" s="538">
        <f ca="1">IFERROR(__xludf.DUMMYFUNCTION("IMPORTRANGE(""https://docs.google.com/spreadsheets/d/11923uPwbBZFjjGgGUA6NLw09EwE0CqkOc4q9oUmW1yo/edit?usp=sharing"",""สุโขทัย!M544"")"),0)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IFERROR(__xludf.DUMMYFUNCTION("IMPORTRANGE(""https://docs.google.com/spreadsheets/d/11923uPwbBZFjjGgGUA6NLw09EwE0CqkOc4q9oUmW1yo/edit?usp=sharing"",""สุโขทัย!I545"")"),0)</f>
        <v>0</v>
      </c>
      <c r="J650" s="536">
        <f ca="1">IFERROR(__xludf.DUMMYFUNCTION("IMPORTRANGE(""https://docs.google.com/spreadsheets/d/11923uPwbBZFjjGgGUA6NLw09EwE0CqkOc4q9oUmW1yo/edit?usp=sharing"",""สุโขทัย!J545"")"),0)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IFERROR(__xludf.DUMMYFUNCTION("IMPORTRANGE(""https://docs.google.com/spreadsheets/d/11923uPwbBZFjjGgGUA6NLw09EwE0CqkOc4q9oUmW1yo/edit?usp=sharing"",""สุโขทัย!L545"")"),0)</f>
        <v>0</v>
      </c>
      <c r="M650" s="521"/>
      <c r="N650" s="538">
        <f ca="1">IFERROR(__xludf.DUMMYFUNCTION("IMPORTRANGE(""https://docs.google.com/spreadsheets/d/11923uPwbBZFjjGgGUA6NLw09EwE0CqkOc4q9oUmW1yo/edit?usp=sharing"",""สุโขทัย!M545"")"),0)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IFERROR(__xludf.DUMMYFUNCTION("IMPORTRANGE(""https://docs.google.com/spreadsheets/d/11923uPwbBZFjjGgGUA6NLw09EwE0CqkOc4q9oUmW1yo/edit?usp=sharing"",""สุโขทัย!I546"")"),719)</f>
        <v>719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IFERROR(__xludf.DUMMYFUNCTION("IMPORTRANGE(""https://docs.google.com/spreadsheets/d/11923uPwbBZFjjGgGUA6NLw09EwE0CqkOc4q9oUmW1yo/edit?usp=sharing"",""สุโขทัย!L546"")"),17975)</f>
        <v>17975</v>
      </c>
      <c r="M651" s="521"/>
      <c r="N651" s="538">
        <f ca="1">IFERROR(__xludf.DUMMYFUNCTION("IMPORTRANGE(""https://docs.google.com/spreadsheets/d/11923uPwbBZFjjGgGUA6NLw09EwE0CqkOc4q9oUmW1yo/edit?usp=sharing"",""สุโขทัย!M546"")"),0)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IFERROR(__xludf.DUMMYFUNCTION("IMPORTRANGE(""https://docs.google.com/spreadsheets/d/11923uPwbBZFjjGgGUA6NLw09EwE0CqkOc4q9oUmW1yo/edit?usp=sharing"",""สุโขทัย!J547"")"),0)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IFERROR(__xludf.DUMMYFUNCTION("IMPORTRANGE(""https://docs.google.com/spreadsheets/d/11923uPwbBZFjjGgGUA6NLw09EwE0CqkOc4q9oUmW1yo/edit?usp=sharing"",""สุโขทัย!J548"")"),0)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IFERROR(__xludf.DUMMYFUNCTION("IMPORTRANGE(""https://docs.google.com/spreadsheets/d/11923uPwbBZFjjGgGUA6NLw09EwE0CqkOc4q9oUmW1yo/edit?usp=sharing"",""สุโขทัย!J550"")"),0)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IFERROR(__xludf.DUMMYFUNCTION("IMPORTRANGE(""https://docs.google.com/spreadsheets/d/11923uPwbBZFjjGgGUA6NLw09EwE0CqkOc4q9oUmW1yo/edit?usp=sharing"",""สุโขทัย!J551"")"),0)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IFERROR(__xludf.DUMMYFUNCTION("IMPORTRANGE(""https://docs.google.com/spreadsheets/d/11923uPwbBZFjjGgGUA6NLw09EwE0CqkOc4q9oUmW1yo/edit?usp=sharing"",""สุโขทัย!J552"")"),0)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IFERROR(__xludf.DUMMYFUNCTION("IMPORTRANGE(""https://docs.google.com/spreadsheets/d/11923uPwbBZFjjGgGUA6NLw09EwE0CqkOc4q9oUmW1yo/edit?usp=sharing"",""สุโขทัย!J553"")"),0)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IFERROR(__xludf.DUMMYFUNCTION("IMPORTRANGE(""https://docs.google.com/spreadsheets/d/11923uPwbBZFjjGgGUA6NLw09EwE0CqkOc4q9oUmW1yo/edit?usp=sharing"",""สุโขทัย!J554"")"),0)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IFERROR(__xludf.DUMMYFUNCTION("IMPORTRANGE(""https://docs.google.com/spreadsheets/d/11923uPwbBZFjjGgGUA6NLw09EwE0CqkOc4q9oUmW1yo/edit?usp=sharing"",""สุโขทัย!J555"")"),0)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IFERROR(__xludf.DUMMYFUNCTION("IMPORTRANGE(""https://docs.google.com/spreadsheets/d/11923uPwbBZFjjGgGUA6NLw09EwE0CqkOc4q9oUmW1yo/edit?usp=sharing"",""สุโขทัย!J556"")"),0)</f>
        <v>0</v>
      </c>
      <c r="K661" s="537"/>
      <c r="L661" s="522">
        <f ca="1">IFERROR(__xludf.DUMMYFUNCTION("IMPORTRANGE(""https://docs.google.com/spreadsheets/d/11923uPwbBZFjjGgGUA6NLw09EwE0CqkOc4q9oUmW1yo/edit?usp=sharing"",""สุโขทัย!L556"")"),9120)</f>
        <v>9120</v>
      </c>
      <c r="M661" s="521"/>
      <c r="N661" s="538">
        <f ca="1">IFERROR(__xludf.DUMMYFUNCTION("IMPORTRANGE(""https://docs.google.com/spreadsheets/d/11923uPwbBZFjjGgGUA6NLw09EwE0CqkOc4q9oUmW1yo/edit?usp=sharing"",""สุโขทัย!M556"")"),0)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IFERROR(__xludf.DUMMYFUNCTION("IMPORTRANGE(""https://docs.google.com/spreadsheets/d/11923uPwbBZFjjGgGUA6NLw09EwE0CqkOc4q9oUmW1yo/edit?usp=sharing"",""สุโขทัย!J557"")"),0)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IFERROR(__xludf.DUMMYFUNCTION("IMPORTRANGE(""https://docs.google.com/spreadsheets/d/11923uPwbBZFjjGgGUA6NLw09EwE0CqkOc4q9oUmW1yo/edit?usp=sharing"",""สุโขทัย!I558"")"),228)</f>
        <v>228</v>
      </c>
      <c r="J663" s="536">
        <f ca="1">IFERROR(__xludf.DUMMYFUNCTION("IMPORTRANGE(""https://docs.google.com/spreadsheets/d/11923uPwbBZFjjGgGUA6NLw09EwE0CqkOc4q9oUmW1yo/edit?usp=sharing"",""สุโขทัย!J558"")"),0)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IFERROR(__xludf.DUMMYFUNCTION("IMPORTRANGE(""https://docs.google.com/spreadsheets/d/11923uPwbBZFjjGgGUA6NLw09EwE0CqkOc4q9oUmW1yo/edit?usp=sharing"",""สุโขทัย!I560"")"),0)</f>
        <v>0</v>
      </c>
      <c r="J665" s="536">
        <f ca="1">IFERROR(__xludf.DUMMYFUNCTION("IMPORTRANGE(""https://docs.google.com/spreadsheets/d/11923uPwbBZFjjGgGUA6NLw09EwE0CqkOc4q9oUmW1yo/edit?usp=sharing"",""สุโขทัย!J560"")"),0)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IFERROR(__xludf.DUMMYFUNCTION("IMPORTRANGE(""https://docs.google.com/spreadsheets/d/11923uPwbBZFjjGgGUA6NLw09EwE0CqkOc4q9oUmW1yo/edit?usp=sharing"",""สุโขทัย!L560"")"),0)</f>
        <v>0</v>
      </c>
      <c r="M665" s="521"/>
      <c r="N665" s="538">
        <f ca="1">IFERROR(__xludf.DUMMYFUNCTION("IMPORTRANGE(""https://docs.google.com/spreadsheets/d/11923uPwbBZFjjGgGUA6NLw09EwE0CqkOc4q9oUmW1yo/edit?usp=sharing"",""สุโขทัย!M560"")"),0)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IFERROR(__xludf.DUMMYFUNCTION("IMPORTRANGE(""https://docs.google.com/spreadsheets/d/11923uPwbBZFjjGgGUA6NLw09EwE0CqkOc4q9oUmW1yo/edit?usp=sharing"",""สุโขทัย!J561"")"),0)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IFERROR(__xludf.DUMMYFUNCTION("IMPORTRANGE(""https://docs.google.com/spreadsheets/d/11923uPwbBZFjjGgGUA6NLw09EwE0CqkOc4q9oUmW1yo/edit?usp=sharing"",""สุโขทัย!J562"")"),0)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IFERROR(__xludf.DUMMYFUNCTION("IMPORTRANGE(""https://docs.google.com/spreadsheets/d/11923uPwbBZFjjGgGUA6NLw09EwE0CqkOc4q9oUmW1yo/edit?usp=sharing"",""สุโขทัย!I563"")"),0)</f>
        <v>0</v>
      </c>
      <c r="J668" s="536">
        <f ca="1">IFERROR(__xludf.DUMMYFUNCTION("IMPORTRANGE(""https://docs.google.com/spreadsheets/d/11923uPwbBZFjjGgGUA6NLw09EwE0CqkOc4q9oUmW1yo/edit?usp=sharing"",""สุโขทัย!J563"")"),0)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IFERROR(__xludf.DUMMYFUNCTION("IMPORTRANGE(""https://docs.google.com/spreadsheets/d/11923uPwbBZFjjGgGUA6NLw09EwE0CqkOc4q9oUmW1yo/edit?usp=sharing"",""สุโขทัย!L563"")"),0)</f>
        <v>0</v>
      </c>
      <c r="M668" s="521"/>
      <c r="N668" s="538">
        <f ca="1">IFERROR(__xludf.DUMMYFUNCTION("IMPORTRANGE(""https://docs.google.com/spreadsheets/d/11923uPwbBZFjjGgGUA6NLw09EwE0CqkOc4q9oUmW1yo/edit?usp=sharing"",""สุโขทัย!M563"")"),0)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IFERROR(__xludf.DUMMYFUNCTION("IMPORTRANGE(""https://docs.google.com/spreadsheets/d/11923uPwbBZFjjGgGUA6NLw09EwE0CqkOc4q9oUmW1yo/edit?usp=sharing"",""สุโขทัย!J564"")"),0)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IFERROR(__xludf.DUMMYFUNCTION("IMPORTRANGE(""https://docs.google.com/spreadsheets/d/11923uPwbBZFjjGgGUA6NLw09EwE0CqkOc4q9oUmW1yo/edit?usp=sharing"",""สุโขทัย!J565"")"),0)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IFERROR(__xludf.DUMMYFUNCTION("IMPORTRANGE(""https://docs.google.com/spreadsheets/d/11923uPwbBZFjjGgGUA6NLw09EwE0CqkOc4q9oUmW1yo/edit?usp=sharing"",""สุโขทัย!I566"")"),0)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IFERROR(__xludf.DUMMYFUNCTION("IMPORTRANGE(""https://docs.google.com/spreadsheets/d/11923uPwbBZFjjGgGUA6NLw09EwE0CqkOc4q9oUmW1yo/edit?usp=sharing"",""สุโขทัย!L566"")"),0)</f>
        <v>0</v>
      </c>
      <c r="M671" s="521"/>
      <c r="N671" s="538">
        <f ca="1">IFERROR(__xludf.DUMMYFUNCTION("IMPORTRANGE(""https://docs.google.com/spreadsheets/d/11923uPwbBZFjjGgGUA6NLw09EwE0CqkOc4q9oUmW1yo/edit?usp=sharing"",""สุโขทัย!M566"")"),0)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IFERROR(__xludf.DUMMYFUNCTION("IMPORTRANGE(""https://docs.google.com/spreadsheets/d/11923uPwbBZFjjGgGUA6NLw09EwE0CqkOc4q9oUmW1yo/edit?usp=sharing"",""สุโขทัย!J567"")"),0)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IFERROR(__xludf.DUMMYFUNCTION("IMPORTRANGE(""https://docs.google.com/spreadsheets/d/11923uPwbBZFjjGgGUA6NLw09EwE0CqkOc4q9oUmW1yo/edit?usp=sharing"",""สุโขทัย!J568"")"),0)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IFERROR(__xludf.DUMMYFUNCTION("IMPORTRANGE(""https://docs.google.com/spreadsheets/d/11923uPwbBZFjjGgGUA6NLw09EwE0CqkOc4q9oUmW1yo/edit?usp=sharing"",""สุโขทัย!J569"")"),0)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IFERROR(__xludf.DUMMYFUNCTION("IMPORTRANGE(""https://docs.google.com/spreadsheets/d/11923uPwbBZFjjGgGUA6NLw09EwE0CqkOc4q9oUmW1yo/edit?usp=sharing"",""สุโขทัย!J570"")"),0)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IFERROR(__xludf.DUMMYFUNCTION("IMPORTRANGE(""https://docs.google.com/spreadsheets/d/11923uPwbBZFjjGgGUA6NLw09EwE0CqkOc4q9oUmW1yo/edit?usp=sharing"",""สุโขทัย!J571"")"),0)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IFERROR(__xludf.DUMMYFUNCTION("IMPORTRANGE(""https://docs.google.com/spreadsheets/d/11923uPwbBZFjjGgGUA6NLw09EwE0CqkOc4q9oUmW1yo/edit?usp=sharing"",""สุโขทัย!J572"")"),0)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363281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290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5635621.7000000002</v>
      </c>
      <c r="M8" s="23">
        <f t="shared" ca="1" si="0"/>
        <v>3514562.7</v>
      </c>
      <c r="N8" s="23">
        <f t="shared" ca="1" si="0"/>
        <v>4080893.13</v>
      </c>
      <c r="O8" s="22">
        <f t="shared" ref="O8:O16" ca="1" si="1">IF(L8&gt;0,N8*100/L8,0)</f>
        <v>72.412474563365379</v>
      </c>
      <c r="P8" s="22">
        <f t="shared" ref="P8:P16" ca="1" si="2">IF(M8&gt;0,N8*100/M8,0)</f>
        <v>116.11382349218012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5635621.7000000002</v>
      </c>
      <c r="M10" s="30">
        <f t="shared" ca="1" si="4"/>
        <v>3514562.7</v>
      </c>
      <c r="N10" s="30">
        <f t="shared" ca="1" si="4"/>
        <v>4080893.13</v>
      </c>
      <c r="O10" s="29">
        <f t="shared" ca="1" si="1"/>
        <v>72.412474563365379</v>
      </c>
      <c r="P10" s="29">
        <f t="shared" ca="1" si="2"/>
        <v>116.11382349218012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4790192</v>
      </c>
      <c r="M12" s="39">
        <f t="shared" ca="1" si="6"/>
        <v>2669133</v>
      </c>
      <c r="N12" s="39">
        <f t="shared" ca="1" si="6"/>
        <v>3235463.43</v>
      </c>
      <c r="O12" s="39">
        <f t="shared" ca="1" si="1"/>
        <v>67.543502014115504</v>
      </c>
      <c r="P12" s="39">
        <f t="shared" ca="1" si="2"/>
        <v>121.21776734242917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2910092</v>
      </c>
      <c r="M14" s="39">
        <f t="shared" si="8"/>
        <v>0</v>
      </c>
      <c r="N14" s="39">
        <f t="shared" ca="1" si="8"/>
        <v>1241840.69</v>
      </c>
      <c r="O14" s="39">
        <f t="shared" ca="1" si="1"/>
        <v>42.673588670048922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845429.7</v>
      </c>
      <c r="M16" s="39">
        <f t="shared" ca="1" si="10"/>
        <v>845429.7</v>
      </c>
      <c r="N16" s="39">
        <f t="shared" ca="1" si="10"/>
        <v>845429.7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3430894.7</v>
      </c>
      <c r="M18" s="23">
        <f t="shared" ca="1" si="11"/>
        <v>3514562.7</v>
      </c>
      <c r="N18" s="23">
        <f t="shared" ca="1" si="11"/>
        <v>2839052.4400000004</v>
      </c>
      <c r="O18" s="22">
        <f t="shared" ref="O18:O20" ca="1" si="12">IF(L18&gt;0,N18*100/L18,0)</f>
        <v>82.749623297969492</v>
      </c>
      <c r="P18" s="22">
        <f t="shared" ref="P18:P26" ca="1" si="13">IF(M18&gt;0,N18*100/M18,0)</f>
        <v>80.779678222841227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3430894.7</v>
      </c>
      <c r="M20" s="30">
        <f t="shared" ca="1" si="15"/>
        <v>3514562.7</v>
      </c>
      <c r="N20" s="30">
        <f t="shared" ca="1" si="15"/>
        <v>2839052.4400000004</v>
      </c>
      <c r="O20" s="29">
        <f t="shared" ca="1" si="12"/>
        <v>82.749623297969492</v>
      </c>
      <c r="P20" s="29">
        <f t="shared" ca="1" si="13"/>
        <v>80.779678222841227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2585465</v>
      </c>
      <c r="M22" s="42">
        <f t="shared" ca="1" si="18"/>
        <v>2669133</v>
      </c>
      <c r="N22" s="39">
        <f t="shared" ca="1" si="18"/>
        <v>1993622.7400000002</v>
      </c>
      <c r="O22" s="39">
        <f t="shared" ca="1" si="17"/>
        <v>77.108865910000731</v>
      </c>
      <c r="P22" s="39">
        <f t="shared" ca="1" si="13"/>
        <v>74.691772197189138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705365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845429.7</v>
      </c>
      <c r="M26" s="50">
        <f t="shared" ca="1" si="22"/>
        <v>845429.7</v>
      </c>
      <c r="N26" s="50">
        <f t="shared" ca="1" si="22"/>
        <v>845429.7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2204727</v>
      </c>
      <c r="M28" s="23">
        <f t="shared" si="23"/>
        <v>0</v>
      </c>
      <c r="N28" s="23">
        <f t="shared" ca="1" si="23"/>
        <v>1241840.69</v>
      </c>
      <c r="O28" s="22">
        <f t="shared" ref="O28:O30" ca="1" si="24">IF(L28&gt;0,N28*100/L28,0)</f>
        <v>56.326279398764562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2204727</v>
      </c>
      <c r="M30" s="30">
        <f t="shared" si="27"/>
        <v>0</v>
      </c>
      <c r="N30" s="30">
        <f t="shared" ca="1" si="27"/>
        <v>1241840.69</v>
      </c>
      <c r="O30" s="29">
        <f t="shared" ca="1" si="24"/>
        <v>56.326279398764562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2204727</v>
      </c>
      <c r="M32" s="39">
        <f t="shared" si="30"/>
        <v>0</v>
      </c>
      <c r="N32" s="39">
        <f t="shared" ca="1" si="30"/>
        <v>1241840.69</v>
      </c>
      <c r="O32" s="39">
        <f t="shared" ca="1" si="29"/>
        <v>56.326279398764562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2204727</v>
      </c>
      <c r="M34" s="39">
        <f t="shared" si="32"/>
        <v>0</v>
      </c>
      <c r="N34" s="39">
        <f t="shared" ca="1" si="32"/>
        <v>1241840.69</v>
      </c>
      <c r="O34" s="39">
        <f t="shared" ca="1" si="29"/>
        <v>56.326279398764562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3430894.7</v>
      </c>
      <c r="M37" s="55">
        <f t="shared" ca="1" si="33"/>
        <v>3514562.7</v>
      </c>
      <c r="N37" s="55">
        <f t="shared" ca="1" si="33"/>
        <v>2839052.44</v>
      </c>
      <c r="O37" s="56">
        <f t="shared" ca="1" si="29"/>
        <v>82.749623297969478</v>
      </c>
      <c r="P37" s="56">
        <f t="shared" ca="1" si="25"/>
        <v>80.779678222841198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1487129.7</v>
      </c>
      <c r="M41" s="79">
        <f t="shared" ca="1" si="34"/>
        <v>1488983.7</v>
      </c>
      <c r="N41" s="79">
        <f t="shared" ca="1" si="34"/>
        <v>1272283.3799999999</v>
      </c>
      <c r="O41" s="78">
        <f t="shared" ref="O41:O43" ca="1" si="35">IF(L41&gt;0,N41*100/L41,0)</f>
        <v>85.552953451202001</v>
      </c>
      <c r="P41" s="78">
        <f t="shared" ref="P41:P43" ca="1" si="36">IF(M41&gt;0,N41*100/M41,0)</f>
        <v>85.446427653976329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1487129.7</v>
      </c>
      <c r="M43" s="79">
        <f t="shared" ca="1" si="38"/>
        <v>1488983.7</v>
      </c>
      <c r="N43" s="79">
        <f t="shared" ca="1" si="38"/>
        <v>1272283.3799999999</v>
      </c>
      <c r="O43" s="78">
        <f t="shared" ca="1" si="35"/>
        <v>85.552953451202001</v>
      </c>
      <c r="P43" s="78">
        <f t="shared" ca="1" si="36"/>
        <v>85.446427653976329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IFERROR(__xludf.DUMMYFUNCTION("IMPORTRANGE(""https://docs.google.com/spreadsheets/d/1Yj_ptqi66GCucihVvJfMjLAmec39IyEx_6qawtMGysU/edit?usp=sharing"",""สบก!Q35"")"),735954)</f>
        <v>735954</v>
      </c>
      <c r="N45" s="50">
        <f ca="1">IFERROR(__xludf.DUMMYFUNCTION("IMPORTRANGE(""https://docs.google.com/spreadsheets/d/1Yj_ptqi66GCucihVvJfMjLAmec39IyEx_6qawtMGysU/edit?usp=sharing"",""สบก!R35"")"),519253.68)</f>
        <v>519253.68</v>
      </c>
      <c r="O45" s="39">
        <f ca="1">IF(L45&gt;0,N45*100/L45,0)</f>
        <v>70.733371475275845</v>
      </c>
      <c r="P45" s="39">
        <f ca="1">IF(M45&gt;0,N45*100/M45,0)</f>
        <v>70.555181437970305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IFERROR(__xludf.DUMMYFUNCTION("IMPORTRANGE(""https://docs.google.com/spreadsheets/d/1Yj_ptqi66GCucihVvJfMjLAmec39IyEx_6qawtMGysU/edit?usp=sharing"",""สบก!O35"")"),753029.7)</f>
        <v>753029.7</v>
      </c>
      <c r="M49" s="50">
        <f ca="1">L49</f>
        <v>753029.7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420914</v>
      </c>
      <c r="N53" s="121">
        <f t="shared" ca="1" si="39"/>
        <v>416351</v>
      </c>
      <c r="O53" s="120">
        <f t="shared" ref="O53:O55" ca="1" si="40">IF(L53&gt;0,N53*100/L53,0)</f>
        <v>104.08775</v>
      </c>
      <c r="P53" s="120">
        <f t="shared" ref="P53:P55" ca="1" si="41">IF(M53&gt;0,N53*100/M53,0)</f>
        <v>98.915930570140219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420914</v>
      </c>
      <c r="N55" s="121">
        <f t="shared" ca="1" si="43"/>
        <v>416351</v>
      </c>
      <c r="O55" s="120">
        <f t="shared" ca="1" si="40"/>
        <v>104.08775</v>
      </c>
      <c r="P55" s="120">
        <f t="shared" ca="1" si="41"/>
        <v>98.915930570140219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IFERROR(__xludf.DUMMYFUNCTION("IMPORTRANGE(""https://docs.google.com/spreadsheets/d/1Yj_ptqi66GCucihVvJfMjLAmec39IyEx_6qawtMGysU/edit?usp=sharing"",""สบก!Z35"")"),420914)</f>
        <v>420914</v>
      </c>
      <c r="N57" s="50">
        <f ca="1">IFERROR(__xludf.DUMMYFUNCTION("IMPORTRANGE(""https://docs.google.com/spreadsheets/d/1Yj_ptqi66GCucihVvJfMjLAmec39IyEx_6qawtMGysU/edit?usp=sharing"",""สบก!AA35"")"),416351)</f>
        <v>416351</v>
      </c>
      <c r="O57" s="39">
        <f ca="1">IF(L57&gt;0,N57*100/L57,0)</f>
        <v>104.08775</v>
      </c>
      <c r="P57" s="39">
        <f ca="1">IF(M57&gt;0,N57*100/M57,0)</f>
        <v>98.915930570140219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176912.5</v>
      </c>
      <c r="O94" s="151">
        <f t="shared" ref="O94:O96" ca="1" si="53">IF(L94&gt;0,N94*100/L94,0)</f>
        <v>82.476689976689983</v>
      </c>
      <c r="P94" s="151">
        <f t="shared" ref="P94:P96" ca="1" si="54">IF(M94&gt;0,N94*100/M94,0)</f>
        <v>82.476689976689983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176912.5</v>
      </c>
      <c r="O96" s="156">
        <f t="shared" ca="1" si="53"/>
        <v>82.476689976689983</v>
      </c>
      <c r="P96" s="156">
        <f t="shared" ca="1" si="54"/>
        <v>82.476689976689983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IFERROR(__xludf.DUMMYFUNCTION("IMPORTRANGE(""https://docs.google.com/spreadsheets/d/1Yj_ptqi66GCucihVvJfMjLAmec39IyEx_6qawtMGysU/edit?usp=sharing"",""สบก!AR35"")"),122100)</f>
        <v>122100</v>
      </c>
      <c r="N98" s="168">
        <f ca="1">IFERROR(__xludf.DUMMYFUNCTION("IMPORTRANGE(""https://docs.google.com/spreadsheets/d/1Yj_ptqi66GCucihVvJfMjLAmec39IyEx_6qawtMGysU/edit?usp=sharing"",""สบก!AS35"")"),84512.5)</f>
        <v>84512.5</v>
      </c>
      <c r="O98" s="168">
        <f ca="1">IF(L98&gt;0,N98*100/L98,0)</f>
        <v>69.215806715806721</v>
      </c>
      <c r="P98" s="168">
        <f ca="1">IF(M98&gt;0,N98*100/M98,0)</f>
        <v>69.215806715806721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75646.600000000006</v>
      </c>
      <c r="O118" s="151">
        <f t="shared" ref="O118:O120" ca="1" si="59">IF(L118&gt;0,N118*100/L118,0)</f>
        <v>91.759582726831653</v>
      </c>
      <c r="P118" s="151">
        <f t="shared" ref="P118:P120" ca="1" si="60">IF(M118&gt;0,N118*100/M118,0)</f>
        <v>91.759582726831653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75646.600000000006</v>
      </c>
      <c r="O120" s="156">
        <f t="shared" ca="1" si="59"/>
        <v>91.759582726831653</v>
      </c>
      <c r="P120" s="156">
        <f t="shared" ca="1" si="60"/>
        <v>91.759582726831653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IFERROR(__xludf.DUMMYFUNCTION("IMPORTRANGE(""https://docs.google.com/spreadsheets/d/1Yj_ptqi66GCucihVvJfMjLAmec39IyEx_6qawtMGysU/edit?usp=sharing"",""สบก!BB35"")"),75646.6)</f>
        <v>75646.600000000006</v>
      </c>
      <c r="O122" s="168">
        <f ca="1">IF(L122&gt;0,N122*100/L122,0)</f>
        <v>91.759582726831653</v>
      </c>
      <c r="P122" s="168">
        <f ca="1">IF(M122&gt;0,N122*100/M122,0)</f>
        <v>91.759582726831653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133100</v>
      </c>
      <c r="N140" s="152">
        <f t="shared" ca="1" si="64"/>
        <v>64670.1</v>
      </c>
      <c r="O140" s="151">
        <f t="shared" ref="O140:O142" ca="1" si="65">IF(L140&gt;0,N140*100/L140,0)</f>
        <v>81.860886075949367</v>
      </c>
      <c r="P140" s="151">
        <f t="shared" ref="P140:P142" ca="1" si="66">IF(M140&gt;0,N140*100/M140,0)</f>
        <v>48.587603305785123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79000</v>
      </c>
      <c r="M142" s="88">
        <f t="shared" ca="1" si="68"/>
        <v>133100</v>
      </c>
      <c r="N142" s="88">
        <f t="shared" ca="1" si="68"/>
        <v>64670.1</v>
      </c>
      <c r="O142" s="156">
        <f t="shared" ca="1" si="65"/>
        <v>81.860886075949367</v>
      </c>
      <c r="P142" s="156">
        <f t="shared" ca="1" si="66"/>
        <v>48.587603305785123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IFERROR(__xludf.DUMMYFUNCTION("IMPORTRANGE(""https://docs.google.com/spreadsheets/d/1Yj_ptqi66GCucihVvJfMjLAmec39IyEx_6qawtMGysU/edit?usp=sharing"",""สบก!BJ35"")"),133100)</f>
        <v>133100</v>
      </c>
      <c r="N144" s="168">
        <f ca="1">IFERROR(__xludf.DUMMYFUNCTION("IMPORTRANGE(""https://docs.google.com/spreadsheets/d/1Yj_ptqi66GCucihVvJfMjLAmec39IyEx_6qawtMGysU/edit?usp=sharing"",""สบก!BK35"")"),64670.1)</f>
        <v>64670.1</v>
      </c>
      <c r="O144" s="168">
        <f ca="1">IF(L144&gt;0,N144*100/L144,0)</f>
        <v>81.860886075949367</v>
      </c>
      <c r="P144" s="168">
        <f ca="1">IF(M144&gt;0,N144*100/M144,0)</f>
        <v>48.587603305785123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IFERROR(__xludf.DUMMYFUNCTION("IMPORTRANGE(""https://docs.google.com/spreadsheets/d/11923uPwbBZFjjGgGUA6NLw09EwE0CqkOc4q9oUmW1yo/edit?usp=sharing"",""อุตรดิตถ์!J84"")"),115)</f>
        <v>115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IFERROR(__xludf.DUMMYFUNCTION("IMPORTRANGE(""https://docs.google.com/spreadsheets/d/11923uPwbBZFjjGgGUA6NLw09EwE0CqkOc4q9oUmW1yo/edit?usp=sharing"",""อุตรดิตถ์!J85"")"),115)</f>
        <v>115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163120.76</v>
      </c>
      <c r="O250" s="151">
        <f t="shared" ref="O250:O252" ca="1" si="78">IF(L250&gt;0,N250*100/L250,0)</f>
        <v>80.197030481809236</v>
      </c>
      <c r="P250" s="151">
        <f t="shared" ref="P250:P252" ca="1" si="79">IF(M250&gt;0,N250*100/M250,0)</f>
        <v>80.197030481809236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163120.76</v>
      </c>
      <c r="O252" s="156">
        <f t="shared" ca="1" si="78"/>
        <v>80.197030481809236</v>
      </c>
      <c r="P252" s="156">
        <f t="shared" ca="1" si="79"/>
        <v>80.197030481809236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IFERROR(__xludf.DUMMYFUNCTION("IMPORTRANGE(""https://docs.google.com/spreadsheets/d/1Yj_ptqi66GCucihVvJfMjLAmec39IyEx_6qawtMGysU/edit?usp=sharing"",""สบก!CB35"")"),203400)</f>
        <v>203400</v>
      </c>
      <c r="N254" s="168">
        <f ca="1">IFERROR(__xludf.DUMMYFUNCTION("IMPORTRANGE(""https://docs.google.com/spreadsheets/d/1Yj_ptqi66GCucihVvJfMjLAmec39IyEx_6qawtMGysU/edit?usp=sharing"",""สบก!CC35"")"),163120.76)</f>
        <v>163120.76</v>
      </c>
      <c r="O254" s="168">
        <f ca="1">IF(L254&gt;0,N254*100/L254,0)</f>
        <v>80.197030481809236</v>
      </c>
      <c r="P254" s="168">
        <f ca="1">IF(M254&gt;0,N254*100/M254,0)</f>
        <v>80.197030481809236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IFERROR(__xludf.DUMMYFUNCTION("IMPORTRANGE(""https://docs.google.com/spreadsheets/d/11923uPwbBZFjjGgGUA6NLw09EwE0CqkOc4q9oUmW1yo/edit?usp=sharing"",""อุตรดิตถ์!J228"")"),302)</f>
        <v>302</v>
      </c>
      <c r="K328" s="317">
        <f ca="1">IF(I328&gt;0,J328*100/I328,0)</f>
        <v>55.925925925925924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943300</v>
      </c>
      <c r="M329" s="152">
        <f t="shared" ca="1" si="98"/>
        <v>950100</v>
      </c>
      <c r="N329" s="152">
        <f t="shared" ca="1" si="98"/>
        <v>648943.1</v>
      </c>
      <c r="O329" s="151">
        <f t="shared" ref="O329:O331" ca="1" si="99">IF(L329&gt;0,N329*100/L329,0)</f>
        <v>68.794985688540237</v>
      </c>
      <c r="P329" s="151">
        <f t="shared" ref="P329:P331" ca="1" si="100">IF(M329&gt;0,N329*100/M329,0)</f>
        <v>68.302610251552466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943300</v>
      </c>
      <c r="M331" s="88">
        <f t="shared" ca="1" si="102"/>
        <v>950100</v>
      </c>
      <c r="N331" s="88">
        <f t="shared" ca="1" si="102"/>
        <v>648943.1</v>
      </c>
      <c r="O331" s="156">
        <f t="shared" ca="1" si="99"/>
        <v>68.794985688540237</v>
      </c>
      <c r="P331" s="156">
        <f t="shared" ca="1" si="100"/>
        <v>68.302610251552466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943300</v>
      </c>
      <c r="M333" s="167">
        <f ca="1">IFERROR(__xludf.DUMMYFUNCTION("IMPORTRANGE(""https://docs.google.com/spreadsheets/d/1Yj_ptqi66GCucihVvJfMjLAmec39IyEx_6qawtMGysU/edit?usp=sharing"",""สบก!DL35"")"),950100)</f>
        <v>950100</v>
      </c>
      <c r="N333" s="168">
        <f ca="1">IFERROR(__xludf.DUMMYFUNCTION("IMPORTRANGE(""https://docs.google.com/spreadsheets/d/1Yj_ptqi66GCucihVvJfMjLAmec39IyEx_6qawtMGysU/edit?usp=sharing"",""สบก!DM35"")"),648943.1)</f>
        <v>648943.1</v>
      </c>
      <c r="O333" s="168">
        <f ca="1">IF(L333&gt;0,N333*100/L333,0)</f>
        <v>68.794985688540237</v>
      </c>
      <c r="P333" s="168">
        <f ca="1">IF(M333&gt;0,N333*100/M333,0)</f>
        <v>68.302610251552466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IFERROR(__xludf.DUMMYFUNCTION("IMPORTRANGE(""https://docs.google.com/spreadsheets/d/1Yj_ptqi66GCucihVvJfMjLAmec39IyEx_6qawtMGysU/edit?usp=sharing"",""สบก!DI35"")"),329300)</f>
        <v>329300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IFERROR(__xludf.DUMMYFUNCTION("IMPORTRANGE(""https://docs.google.com/spreadsheets/d/11923uPwbBZFjjGgGUA6NLw09EwE0CqkOc4q9oUmW1yo/edit?usp=sharing"",""อุตรดิตถ์!J234"")"),81)</f>
        <v>81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IFERROR(__xludf.DUMMYFUNCTION("IMPORTRANGE(""https://docs.google.com/spreadsheets/d/11923uPwbBZFjjGgGUA6NLw09EwE0CqkOc4q9oUmW1yo/edit?usp=sharing"",""อุตรดิตถ์!J235"")"),605.89)</f>
        <v>605.89</v>
      </c>
      <c r="K340" s="342">
        <f t="shared" ca="1" si="103"/>
        <v>75.736249999999998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IFERROR(__xludf.DUMMYFUNCTION("IMPORTRANGE(""https://docs.google.com/spreadsheets/d/11923uPwbBZFjjGgGUA6NLw09EwE0CqkOc4q9oUmW1yo/edit?usp=sharing"",""อุตรดิตถ์!J236"")"),347)</f>
        <v>347</v>
      </c>
      <c r="K341" s="342">
        <f t="shared" ca="1" si="103"/>
        <v>64.259259259259252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IFERROR(__xludf.DUMMYFUNCTION("IMPORTRANGE(""https://docs.google.com/spreadsheets/d/11923uPwbBZFjjGgGUA6NLw09EwE0CqkOc4q9oUmW1yo/edit?usp=sharing"",""อุตรดิตถ์!J237"")"),3471.62)</f>
        <v>3471.62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IFERROR(__xludf.DUMMYFUNCTION("IMPORTRANGE(""https://docs.google.com/spreadsheets/d/11923uPwbBZFjjGgGUA6NLw09EwE0CqkOc4q9oUmW1yo/edit?usp=sharing"",""อุตรดิตถ์!J240"")"),302)</f>
        <v>302</v>
      </c>
      <c r="K345" s="342">
        <f t="shared" ca="1" si="103"/>
        <v>55.925925925925924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IFERROR(__xludf.DUMMYFUNCTION("IMPORTRANGE(""https://docs.google.com/spreadsheets/d/11923uPwbBZFjjGgGUA6NLw09EwE0CqkOc4q9oUmW1yo/edit?usp=sharing"",""อุตรดิตถ์!J241"")"),3175.60999999999)</f>
        <v>3175.6099999999901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IFERROR(__xludf.DUMMYFUNCTION("IMPORTRANGE(""https://docs.google.com/spreadsheets/d/11923uPwbBZFjjGgGUA6NLw09EwE0CqkOc4q9oUmW1yo/edit?usp=sharing"",""อุตรดิตถ์!L242"")"),2204727)</f>
        <v>2204727</v>
      </c>
      <c r="M347" s="357"/>
      <c r="N347" s="357">
        <f ca="1">IFERROR(__xludf.DUMMYFUNCTION("IMPORTRANGE(""https://docs.google.com/spreadsheets/d/11923uPwbBZFjjGgGUA6NLw09EwE0CqkOc4q9oUmW1yo/edit?usp=sharing"",""อุตรดิตถ์!M242"")"),1241840.69)</f>
        <v>1241840.69</v>
      </c>
      <c r="O347" s="357">
        <f ca="1">+IF(L347&gt;0,N347*100/L347,0)</f>
        <v>56.326279398764562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IFERROR(__xludf.DUMMYFUNCTION("IMPORTRANGE(""https://docs.google.com/spreadsheets/d/11923uPwbBZFjjGgGUA6NLw09EwE0CqkOc4q9oUmW1yo/edit?usp=sharing"",""อุตรดิตถ์!M244"")"),187388.6)</f>
        <v>187388.6</v>
      </c>
      <c r="O349" s="372">
        <f ca="1">+IF(L349&gt;0,N349*100/L349,0)</f>
        <v>72.698867163252643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IFERROR(__xludf.DUMMYFUNCTION("IMPORTRANGE(""https://docs.google.com/spreadsheets/d/11923uPwbBZFjjGgGUA6NLw09EwE0CqkOc4q9oUmW1yo/edit?usp=sharing"",""อุตรดิตถ์!M247"")"),187388.6)</f>
        <v>187388.6</v>
      </c>
      <c r="O352" s="165">
        <f t="shared" ca="1" si="105"/>
        <v>72.698867163252643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IFERROR(__xludf.DUMMYFUNCTION("IMPORTRANGE(""https://docs.google.com/spreadsheets/d/11923uPwbBZFjjGgGUA6NLw09EwE0CqkOc4q9oUmW1yo/edit?usp=sharing"",""อุตรดิตถ์!M249"")"),187388.6)</f>
        <v>187388.6</v>
      </c>
      <c r="O354" s="168">
        <f t="shared" ca="1" si="105"/>
        <v>72.698867163252643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IFERROR(__xludf.DUMMYFUNCTION("IMPORTRANGE(""https://docs.google.com/spreadsheets/d/11923uPwbBZFjjGgGUA6NLw09EwE0CqkOc4q9oUmW1yo/edit?usp=sharing"",""อุตรดิตถ์!M251"")"),37068)</f>
        <v>37068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IFERROR(__xludf.DUMMYFUNCTION("IMPORTRANGE(""https://docs.google.com/spreadsheets/d/11923uPwbBZFjjGgGUA6NLw09EwE0CqkOc4q9oUmW1yo/edit?usp=sharing"",""อุตรดิตถ์!M252"")"),83621)</f>
        <v>83621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IFERROR(__xludf.DUMMYFUNCTION("IMPORTRANGE(""https://docs.google.com/spreadsheets/d/11923uPwbBZFjjGgGUA6NLw09EwE0CqkOc4q9oUmW1yo/edit?usp=sharing"",""อุตรดิตถ์!M253"")"),14317.6)</f>
        <v>14317.6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IFERROR(__xludf.DUMMYFUNCTION("IMPORTRANGE(""https://docs.google.com/spreadsheets/d/11923uPwbBZFjjGgGUA6NLw09EwE0CqkOc4q9oUmW1yo/edit?usp=sharing"",""อุตรดิตถ์!M275"")"),303103.3)</f>
        <v>303103.3</v>
      </c>
      <c r="O380" s="372">
        <f ca="1">+IF(L380&gt;0,N380*100/L380,0)</f>
        <v>29.469849881382959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IFERROR(__xludf.DUMMYFUNCTION("IMPORTRANGE(""https://docs.google.com/spreadsheets/d/11923uPwbBZFjjGgGUA6NLw09EwE0CqkOc4q9oUmW1yo/edit?usp=sharing"",""อุตรดิตถ์!M278"")"),303103.3)</f>
        <v>303103.3</v>
      </c>
      <c r="O383" s="165">
        <f t="shared" ca="1" si="109"/>
        <v>29.469849881382959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IFERROR(__xludf.DUMMYFUNCTION("IMPORTRANGE(""https://docs.google.com/spreadsheets/d/11923uPwbBZFjjGgGUA6NLw09EwE0CqkOc4q9oUmW1yo/edit?usp=sharing"",""อุตรดิตถ์!M280"")"),303103.3)</f>
        <v>303103.3</v>
      </c>
      <c r="O385" s="168">
        <f t="shared" ca="1" si="109"/>
        <v>29.469849881382959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IFERROR(__xludf.DUMMYFUNCTION("IMPORTRANGE(""https://docs.google.com/spreadsheets/d/11923uPwbBZFjjGgGUA6NLw09EwE0CqkOc4q9oUmW1yo/edit?usp=sharing"",""อุตรดิตถ์!M283"")"),79588)</f>
        <v>79588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IFERROR(__xludf.DUMMYFUNCTION("IMPORTRANGE(""https://docs.google.com/spreadsheets/d/11923uPwbBZFjjGgGUA6NLw09EwE0CqkOc4q9oUmW1yo/edit?usp=sharing"",""อุตรดิตถ์!M284"")"),37312.3)</f>
        <v>37312.300000000003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IFERROR(__xludf.DUMMYFUNCTION("IMPORTRANGE(""https://docs.google.com/spreadsheets/d/11923uPwbBZFjjGgGUA6NLw09EwE0CqkOc4q9oUmW1yo/edit?usp=sharing"",""อุตรดิตถ์!M296"")"),134078)</f>
        <v>134078</v>
      </c>
      <c r="O401" s="372">
        <f ca="1">+IF(L401&gt;0,N401*100/L401,0)</f>
        <v>83.824945295404817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IFERROR(__xludf.DUMMYFUNCTION("IMPORTRANGE(""https://docs.google.com/spreadsheets/d/11923uPwbBZFjjGgGUA6NLw09EwE0CqkOc4q9oUmW1yo/edit?usp=sharing"",""อุตรดิตถ์!M299"")"),134078)</f>
        <v>134078</v>
      </c>
      <c r="O404" s="168">
        <f t="shared" ca="1" si="112"/>
        <v>83.824945295404817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IFERROR(__xludf.DUMMYFUNCTION("IMPORTRANGE(""https://docs.google.com/spreadsheets/d/11923uPwbBZFjjGgGUA6NLw09EwE0CqkOc4q9oUmW1yo/edit?usp=sharing"",""อุตรดิตถ์!M301"")"),134078)</f>
        <v>134078</v>
      </c>
      <c r="O406" s="168">
        <f t="shared" ca="1" si="112"/>
        <v>83.824945295404817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IFERROR(__xludf.DUMMYFUNCTION("IMPORTRANGE(""https://docs.google.com/spreadsheets/d/11923uPwbBZFjjGgGUA6NLw09EwE0CqkOc4q9oUmW1yo/edit?usp=sharing"",""อุตรดิตถ์!M305"")"),12822)</f>
        <v>12822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IFERROR(__xludf.DUMMYFUNCTION("IMPORTRANGE(""https://docs.google.com/spreadsheets/d/11923uPwbBZFjjGgGUA6NLw09EwE0CqkOc4q9oUmW1yo/edit?usp=sharing"",""อุตรดิตถ์!M330"")"),74306.9)</f>
        <v>74306.899999999994</v>
      </c>
      <c r="O435" s="411">
        <f t="shared" ref="O435:O439" ca="1" si="114">+IF(L435&gt;0,N435*100/L435,0)</f>
        <v>74.306899999999985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IFERROR(__xludf.DUMMYFUNCTION("IMPORTRANGE(""https://docs.google.com/spreadsheets/d/11923uPwbBZFjjGgGUA6NLw09EwE0CqkOc4q9oUmW1yo/edit?usp=sharing"",""อุตรดิตถ์!M332"")"),74306.9)</f>
        <v>74306.899999999994</v>
      </c>
      <c r="O437" s="168">
        <f t="shared" ca="1" si="114"/>
        <v>74.306899999999985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IFERROR(__xludf.DUMMYFUNCTION("IMPORTRANGE(""https://docs.google.com/spreadsheets/d/11923uPwbBZFjjGgGUA6NLw09EwE0CqkOc4q9oUmW1yo/edit?usp=sharing"",""อุตรดิตถ์!M334"")"),74306.9)</f>
        <v>74306.899999999994</v>
      </c>
      <c r="O439" s="168">
        <f t="shared" ca="1" si="114"/>
        <v>74.306899999999985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IFERROR(__xludf.DUMMYFUNCTION("IMPORTRANGE(""https://docs.google.com/spreadsheets/d/11923uPwbBZFjjGgGUA6NLw09EwE0CqkOc4q9oUmW1yo/edit?usp=sharing"",""อุตรดิตถ์!M338"")"),33948.9)</f>
        <v>33948.9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IFERROR(__xludf.DUMMYFUNCTION("IMPORTRANGE(""https://docs.google.com/spreadsheets/d/11923uPwbBZFjjGgGUA6NLw09EwE0CqkOc4q9oUmW1yo/edit?usp=sharing"",""อุตรดิตถ์!J350"")"),26148)</f>
        <v>26148</v>
      </c>
      <c r="K455" s="371">
        <f ca="1">IF(I455&gt;0,J455*100/I455,0)</f>
        <v>96.351978775149234</v>
      </c>
      <c r="L455" s="372">
        <f ca="1">IFERROR(__xludf.DUMMYFUNCTION("IMPORTRANGE(""https://docs.google.com/spreadsheets/d/11923uPwbBZFjjGgGUA6NLw09EwE0CqkOc4q9oUmW1yo/edit?usp=sharing"",""อุตรดิตถ์!L350"")"),190727)</f>
        <v>190727</v>
      </c>
      <c r="M455" s="372"/>
      <c r="N455" s="372">
        <f ca="1">IFERROR(__xludf.DUMMYFUNCTION("IMPORTRANGE(""https://docs.google.com/spreadsheets/d/11923uPwbBZFjjGgGUA6NLw09EwE0CqkOc4q9oUmW1yo/edit?usp=sharing"",""อุตรดิตถ์!M350"")"),111458.69)</f>
        <v>111458.69</v>
      </c>
      <c r="O455" s="372">
        <f t="shared" ref="O455:O459" ca="1" si="116">+IF(L455&gt;0,N455*100/L455,0)</f>
        <v>58.438862877306306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IFERROR(__xludf.DUMMYFUNCTION("IMPORTRANGE(""https://docs.google.com/spreadsheets/d/11923uPwbBZFjjGgGUA6NLw09EwE0CqkOc4q9oUmW1yo/edit?usp=sharing"",""อุตรดิตถ์!L352"")"),190727)</f>
        <v>190727</v>
      </c>
      <c r="M457" s="165"/>
      <c r="N457" s="168">
        <f ca="1">IFERROR(__xludf.DUMMYFUNCTION("IMPORTRANGE(""https://docs.google.com/spreadsheets/d/11923uPwbBZFjjGgGUA6NLw09EwE0CqkOc4q9oUmW1yo/edit?usp=sharing"",""อุตรดิตถ์!M352"")"),111458.69)</f>
        <v>111458.69</v>
      </c>
      <c r="O457" s="168">
        <f t="shared" ca="1" si="116"/>
        <v>58.438862877306306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IFERROR(__xludf.DUMMYFUNCTION("IMPORTRANGE(""https://docs.google.com/spreadsheets/d/11923uPwbBZFjjGgGUA6NLw09EwE0CqkOc4q9oUmW1yo/edit?usp=sharing"",""อุตรดิตถ์!L354"")"),190727)</f>
        <v>190727</v>
      </c>
      <c r="M459" s="168"/>
      <c r="N459" s="168">
        <f ca="1">IFERROR(__xludf.DUMMYFUNCTION("IMPORTRANGE(""https://docs.google.com/spreadsheets/d/11923uPwbBZFjjGgGUA6NLw09EwE0CqkOc4q9oUmW1yo/edit?usp=sharing"",""อุตรดิตถ์!M354"")"),111458.69)</f>
        <v>111458.69</v>
      </c>
      <c r="O459" s="168">
        <f t="shared" ca="1" si="116"/>
        <v>58.438862877306306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IFERROR(__xludf.DUMMYFUNCTION("IMPORTRANGE(""https://docs.google.com/spreadsheets/d/11923uPwbBZFjjGgGUA6NLw09EwE0CqkOc4q9oUmW1yo/edit?usp=sharing"",""อุตรดิตถ์!M358"")"),111458.69)</f>
        <v>111458.69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IFERROR(__xludf.DUMMYFUNCTION("IMPORTRANGE(""https://docs.google.com/spreadsheets/d/11923uPwbBZFjjGgGUA6NLw09EwE0CqkOc4q9oUmW1yo/edit?usp=sharing"",""อุตรดิตถ์!J359"")"),26148)</f>
        <v>26148</v>
      </c>
      <c r="K464" s="268">
        <f t="shared" ref="K464:K515" ca="1" si="117">IF(I464&gt;0,J464*100/I464,0)</f>
        <v>96.351978775149234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IFERROR(__xludf.DUMMYFUNCTION("IMPORTRANGE(""https://docs.google.com/spreadsheets/d/11923uPwbBZFjjGgGUA6NLw09EwE0CqkOc4q9oUmW1yo/edit?usp=sharing"",""อุตรดิตถ์!J376"")"),26148)</f>
        <v>26148</v>
      </c>
      <c r="K481" s="201">
        <f t="shared" ca="1" si="117"/>
        <v>96.351978775149234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IFERROR(__xludf.DUMMYFUNCTION("IMPORTRANGE(""https://docs.google.com/spreadsheets/d/11923uPwbBZFjjGgGUA6NLw09EwE0CqkOc4q9oUmW1yo/edit?usp=sharing"",""อุตรดิตถ์!J377"")"),2671)</f>
        <v>2671</v>
      </c>
      <c r="K482" s="163">
        <f t="shared" ca="1" si="117"/>
        <v>96.635311143270627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IFERROR(__xludf.DUMMYFUNCTION("IMPORTRANGE(""https://docs.google.com/spreadsheets/d/11923uPwbBZFjjGgGUA6NLw09EwE0CqkOc4q9oUmW1yo/edit?usp=sharing"",""อุตรดิตถ์!J378"")"),25677)</f>
        <v>25677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IFERROR(__xludf.DUMMYFUNCTION("IMPORTRANGE(""https://docs.google.com/spreadsheets/d/11923uPwbBZFjjGgGUA6NLw09EwE0CqkOc4q9oUmW1yo/edit?usp=sharing"",""อุตรดิตถ์!J379"")"),2618)</f>
        <v>2618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IFERROR(__xludf.DUMMYFUNCTION("IMPORTRANGE(""https://docs.google.com/spreadsheets/d/11923uPwbBZFjjGgGUA6NLw09EwE0CqkOc4q9oUmW1yo/edit?usp=sharing"",""อุตรดิตถ์!J382"")"),471)</f>
        <v>471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IFERROR(__xludf.DUMMYFUNCTION("IMPORTRANGE(""https://docs.google.com/spreadsheets/d/11923uPwbBZFjjGgGUA6NLw09EwE0CqkOc4q9oUmW1yo/edit?usp=sharing"",""อุตรดิตถ์!J383"")"),53)</f>
        <v>53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IFERROR(__xludf.DUMMYFUNCTION("IMPORTRANGE(""https://docs.google.com/spreadsheets/d/11923uPwbBZFjjGgGUA6NLw09EwE0CqkOc4q9oUmW1yo/edit?usp=sharing"",""อุตรดิตถ์!J384"")"),471)</f>
        <v>471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IFERROR(__xludf.DUMMYFUNCTION("IMPORTRANGE(""https://docs.google.com/spreadsheets/d/11923uPwbBZFjjGgGUA6NLw09EwE0CqkOc4q9oUmW1yo/edit?usp=sharing"",""อุตรดิตถ์!J385"")"),53)</f>
        <v>53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IFERROR(__xludf.DUMMYFUNCTION("IMPORTRANGE(""https://docs.google.com/spreadsheets/d/11923uPwbBZFjjGgGUA6NLw09EwE0CqkOc4q9oUmW1yo/edit?usp=sharing"",""อุตรดิตถ์!J392"")"),12)</f>
        <v>12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IFERROR(__xludf.DUMMYFUNCTION("IMPORTRANGE(""https://docs.google.com/spreadsheets/d/11923uPwbBZFjjGgGUA6NLw09EwE0CqkOc4q9oUmW1yo/edit?usp=sharing"",""อุตรดิตถ์!J393"")"),12)</f>
        <v>12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IFERROR(__xludf.DUMMYFUNCTION("IMPORTRANGE(""https://docs.google.com/spreadsheets/d/11923uPwbBZFjjGgGUA6NLw09EwE0CqkOc4q9oUmW1yo/edit?usp=sharing"",""อุตรดิตถ์!J394"")"),4)</f>
        <v>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IFERROR(__xludf.DUMMYFUNCTION("IMPORTRANGE(""https://docs.google.com/spreadsheets/d/11923uPwbBZFjjGgGUA6NLw09EwE0CqkOc4q9oUmW1yo/edit?usp=sharing"",""อุตรดิตถ์!J395"")"),12)</f>
        <v>12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IFERROR(__xludf.DUMMYFUNCTION("IMPORTRANGE(""https://docs.google.com/spreadsheets/d/11923uPwbBZFjjGgGUA6NLw09EwE0CqkOc4q9oUmW1yo/edit?usp=sharing"",""อุตรดิตถ์!J397"")"),1.7)</f>
        <v>1.7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IFERROR(__xludf.DUMMYFUNCTION("IMPORTRANGE(""https://docs.google.com/spreadsheets/d/11923uPwbBZFjjGgGUA6NLw09EwE0CqkOc4q9oUmW1yo/edit?usp=sharing"",""อุตรดิตถ์!J398"")"),2)</f>
        <v>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IFERROR(__xludf.DUMMYFUNCTION("IMPORTRANGE(""https://docs.google.com/spreadsheets/d/11923uPwbBZFjjGgGUA6NLw09EwE0CqkOc4q9oUmW1yo/edit?usp=sharing"",""อุตรดิตถ์!J399"")"),10.3)</f>
        <v>10.3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IFERROR(__xludf.DUMMYFUNCTION("IMPORTRANGE(""https://docs.google.com/spreadsheets/d/11923uPwbBZFjjGgGUA6NLw09EwE0CqkOc4q9oUmW1yo/edit?usp=sharing"",""อุตรดิตถ์!J400"")"),2)</f>
        <v>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IFERROR(__xludf.DUMMYFUNCTION("IMPORTRANGE(""https://docs.google.com/spreadsheets/d/11923uPwbBZFjjGgGUA6NLw09EwE0CqkOc4q9oUmW1yo/edit?usp=sharing"",""อุตรดิตถ์!M428"")"),32379)</f>
        <v>32379</v>
      </c>
      <c r="O533" s="411">
        <f t="shared" ref="O533:O537" ca="1" si="118">+IF(L533&gt;0,N533*100/L533,0)</f>
        <v>94.289458357600466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IFERROR(__xludf.DUMMYFUNCTION("IMPORTRANGE(""https://docs.google.com/spreadsheets/d/11923uPwbBZFjjGgGUA6NLw09EwE0CqkOc4q9oUmW1yo/edit?usp=sharing"",""อุตรดิตถ์!M430"")"),32379)</f>
        <v>32379</v>
      </c>
      <c r="O535" s="168">
        <f t="shared" ca="1" si="118"/>
        <v>94.289458357600466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IFERROR(__xludf.DUMMYFUNCTION("IMPORTRANGE(""https://docs.google.com/spreadsheets/d/11923uPwbBZFjjGgGUA6NLw09EwE0CqkOc4q9oUmW1yo/edit?usp=sharing"",""อุตรดิตถ์!M432"")"),32379)</f>
        <v>32379</v>
      </c>
      <c r="O537" s="168">
        <f t="shared" ca="1" si="118"/>
        <v>94.289458357600466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IFERROR(__xludf.DUMMYFUNCTION("IMPORTRANGE(""https://docs.google.com/spreadsheets/d/11923uPwbBZFjjGgGUA6NLw09EwE0CqkOc4q9oUmW1yo/edit?usp=sharing"",""อุตรดิตถ์!M436"")"),13639)</f>
        <v>13639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IFERROR(__xludf.DUMMYFUNCTION("IMPORTRANGE(""https://docs.google.com/spreadsheets/d/11923uPwbBZFjjGgGUA6NLw09EwE0CqkOc4q9oUmW1yo/edit?usp=sharing"",""อุตรดิตถ์!J446"")"),4914)</f>
        <v>4914</v>
      </c>
      <c r="K551" s="410">
        <f ca="1">IF(I551&gt;0,J551*100/I551,0)</f>
        <v>98.28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IFERROR(__xludf.DUMMYFUNCTION("IMPORTRANGE(""https://docs.google.com/spreadsheets/d/11923uPwbBZFjjGgGUA6NLw09EwE0CqkOc4q9oUmW1yo/edit?usp=sharing"",""อุตรดิตถ์!M446"")"),291182.2)</f>
        <v>291182.2</v>
      </c>
      <c r="O551" s="411">
        <f t="shared" ref="O551:O555" ca="1" si="120">+IF(L551&gt;0,N551*100/L551,0)</f>
        <v>97.060733333333332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IFERROR(__xludf.DUMMYFUNCTION("IMPORTRANGE(""https://docs.google.com/spreadsheets/d/11923uPwbBZFjjGgGUA6NLw09EwE0CqkOc4q9oUmW1yo/edit?usp=sharing"",""อุตรดิตถ์!M448"")"),291182.2)</f>
        <v>291182.2</v>
      </c>
      <c r="O553" s="168">
        <f t="shared" ca="1" si="120"/>
        <v>97.060733333333332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IFERROR(__xludf.DUMMYFUNCTION("IMPORTRANGE(""https://docs.google.com/spreadsheets/d/11923uPwbBZFjjGgGUA6NLw09EwE0CqkOc4q9oUmW1yo/edit?usp=sharing"",""อุตรดิตถ์!M450"")"),291182.2)</f>
        <v>291182.2</v>
      </c>
      <c r="O555" s="168">
        <f t="shared" ca="1" si="120"/>
        <v>97.060733333333332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IFERROR(__xludf.DUMMYFUNCTION("IMPORTRANGE(""https://docs.google.com/spreadsheets/d/11923uPwbBZFjjGgGUA6NLw09EwE0CqkOc4q9oUmW1yo/edit?usp=sharing"",""อุตรดิตถ์!M453"")"),71400)</f>
        <v>71400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IFERROR(__xludf.DUMMYFUNCTION("IMPORTRANGE(""https://docs.google.com/spreadsheets/d/11923uPwbBZFjjGgGUA6NLw09EwE0CqkOc4q9oUmW1yo/edit?usp=sharing"",""อุตรดิตถ์!M454"")"),219782.2)</f>
        <v>219782.2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IFERROR(__xludf.DUMMYFUNCTION("IMPORTRANGE(""https://docs.google.com/spreadsheets/d/11923uPwbBZFjjGgGUA6NLw09EwE0CqkOc4q9oUmW1yo/edit?usp=sharing"",""อุตรดิตถ์!J455"")"),4914)</f>
        <v>4914</v>
      </c>
      <c r="K560" s="224">
        <f t="shared" ref="K560:K561" ca="1" si="121">IF(I560&gt;0,J560*100/I560,0)</f>
        <v>98.28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IFERROR(__xludf.DUMMYFUNCTION("IMPORTRANGE(""https://docs.google.com/spreadsheets/d/11923uPwbBZFjjGgGUA6NLw09EwE0CqkOc4q9oUmW1yo/edit?usp=sharing"",""อุตรดิตถ์!J456"")"),661)</f>
        <v>661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IFERROR(__xludf.DUMMYFUNCTION("IMPORTRANGE(""https://docs.google.com/spreadsheets/d/11923uPwbBZFjjGgGUA6NLw09EwE0CqkOc4q9oUmW1yo/edit?usp=sharing"",""อุตรดิตถ์!J459"")"),3532)</f>
        <v>3532</v>
      </c>
      <c r="K564" s="371">
        <f ca="1">IF(I564&gt;0,J564*100/I564,0)</f>
        <v>321.09090909090907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IFERROR(__xludf.DUMMYFUNCTION("IMPORTRANGE(""https://docs.google.com/spreadsheets/d/11923uPwbBZFjjGgGUA6NLw09EwE0CqkOc4q9oUmW1yo/edit?usp=sharing"",""อุตรดิตถ์!M459"")"),106344)</f>
        <v>106344</v>
      </c>
      <c r="O564" s="372">
        <f t="shared" ref="O564:O568" ca="1" si="122">+IF(L564&gt;0,N564*100/L564,0)</f>
        <v>83.551225644248902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IFERROR(__xludf.DUMMYFUNCTION("IMPORTRANGE(""https://docs.google.com/spreadsheets/d/11923uPwbBZFjjGgGUA6NLw09EwE0CqkOc4q9oUmW1yo/edit?usp=sharing"",""อุตรดิตถ์!M461"")"),106344)</f>
        <v>106344</v>
      </c>
      <c r="O566" s="168">
        <f t="shared" ca="1" si="122"/>
        <v>83.551225644248902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IFERROR(__xludf.DUMMYFUNCTION("IMPORTRANGE(""https://docs.google.com/spreadsheets/d/11923uPwbBZFjjGgGUA6NLw09EwE0CqkOc4q9oUmW1yo/edit?usp=sharing"",""อุตรดิตถ์!M463"")"),106344)</f>
        <v>106344</v>
      </c>
      <c r="O568" s="168">
        <f t="shared" ca="1" si="122"/>
        <v>83.551225644248902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IFERROR(__xludf.DUMMYFUNCTION("IMPORTRANGE(""https://docs.google.com/spreadsheets/d/11923uPwbBZFjjGgGUA6NLw09EwE0CqkOc4q9oUmW1yo/edit?usp=sharing"",""อุตรดิตถ์!M466"")"),84388)</f>
        <v>84388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IFERROR(__xludf.DUMMYFUNCTION("IMPORTRANGE(""https://docs.google.com/spreadsheets/d/11923uPwbBZFjjGgGUA6NLw09EwE0CqkOc4q9oUmW1yo/edit?usp=sharing"",""อุตรดิตถ์!M467"")"),21956)</f>
        <v>21956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IFERROR(__xludf.DUMMYFUNCTION("IMPORTRANGE(""https://docs.google.com/spreadsheets/d/11923uPwbBZFjjGgGUA6NLw09EwE0CqkOc4q9oUmW1yo/edit?usp=sharing"",""อุตรดิตถ์!J468"")"),3532)</f>
        <v>3532</v>
      </c>
      <c r="K573" s="201">
        <f ca="1">IF(I573&gt;0,J573*100/I573,0)</f>
        <v>321.09090909090907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IFERROR(__xludf.DUMMYFUNCTION("IMPORTRANGE(""https://docs.google.com/spreadsheets/d/11923uPwbBZFjjGgGUA6NLw09EwE0CqkOc4q9oUmW1yo/edit?usp=sharing"",""อุตรดิตถ์!J471"")"),349)</f>
        <v>349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IFERROR(__xludf.DUMMYFUNCTION("IMPORTRANGE(""https://docs.google.com/spreadsheets/d/11923uPwbBZFjjGgGUA6NLw09EwE0CqkOc4q9oUmW1yo/edit?usp=sharing"",""อุตรดิตถ์!J472"")"),2514)</f>
        <v>2514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IFERROR(__xludf.DUMMYFUNCTION("IMPORTRANGE(""https://docs.google.com/spreadsheets/d/11923uPwbBZFjjGgGUA6NLw09EwE0CqkOc4q9oUmW1yo/edit?usp=sharing"",""อุตรดิตถ์!J474"")"),669)</f>
        <v>669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8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1">
        <f ca="1">IFERROR(__xludf.DUMMYFUNCTION("IMPORTRANGE(""https://docs.google.com/spreadsheets/d/11923uPwbBZFjjGgGUA6NLw09EwE0CqkOc4q9oUmW1yo/edit?usp=sharing"",""อุตรดิตถ์!J523"")"),11125821.67)</f>
        <v>11125821.67</v>
      </c>
      <c r="K628" s="342">
        <f t="shared" ref="K628:K635" ca="1" si="129">IF(I628&gt;0,J628*100/I628,0)</f>
        <v>76.809677415067839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IFERROR(__xludf.DUMMYFUNCTION("IMPORTRANGE(""https://docs.google.com/spreadsheets/d/11923uPwbBZFjjGgGUA6NLw09EwE0CqkOc4q9oUmW1yo/edit?usp=sharing"",""อุตรดิตถ์!I524"")"),823)</f>
        <v>823</v>
      </c>
      <c r="J629" s="341">
        <f ca="1">IFERROR(__xludf.DUMMYFUNCTION("IMPORTRANGE(""https://docs.google.com/spreadsheets/d/11923uPwbBZFjjGgGUA6NLw09EwE0CqkOc4q9oUmW1yo/edit?usp=sharing"",""อุตรดิตถ์!J524"")"),800)</f>
        <v>800</v>
      </c>
      <c r="K629" s="342">
        <f t="shared" ca="1" si="129"/>
        <v>97.205346294046166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1">
        <f ca="1">IFERROR(__xludf.DUMMYFUNCTION("IMPORTRANGE(""https://docs.google.com/spreadsheets/d/11923uPwbBZFjjGgGUA6NLw09EwE0CqkOc4q9oUmW1yo/edit?usp=sharing"",""อุตรดิตถ์!J525"")"),2206051.68)</f>
        <v>2206051.6800000002</v>
      </c>
      <c r="K630" s="342">
        <f t="shared" ca="1" si="129"/>
        <v>11.422985851016513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IFERROR(__xludf.DUMMYFUNCTION("IMPORTRANGE(""https://docs.google.com/spreadsheets/d/11923uPwbBZFjjGgGUA6NLw09EwE0CqkOc4q9oUmW1yo/edit?usp=sharing"",""อุตรดิตถ์!J526"")"),345)</f>
        <v>345</v>
      </c>
      <c r="K631" s="342">
        <f t="shared" ca="1" si="129"/>
        <v>49.426934097421203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IFERROR(__xludf.DUMMYFUNCTION("IMPORTRANGE(""https://docs.google.com/spreadsheets/d/11923uPwbBZFjjGgGUA6NLw09EwE0CqkOc4q9oUmW1yo/edit?usp=sharing"",""อุตรดิตถ์!J527"")"),403144.81)</f>
        <v>403144.81</v>
      </c>
      <c r="K632" s="342">
        <f t="shared" ca="1" si="129"/>
        <v>14.627775593107787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IFERROR(__xludf.DUMMYFUNCTION("IMPORTRANGE(""https://docs.google.com/spreadsheets/d/11923uPwbBZFjjGgGUA6NLw09EwE0CqkOc4q9oUmW1yo/edit?usp=sharing"",""อุตรดิตถ์!J528"")"),45)</f>
        <v>45</v>
      </c>
      <c r="K633" s="342">
        <f t="shared" ca="1" si="129"/>
        <v>56.962025316455694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IFERROR(__xludf.DUMMYFUNCTION("IMPORTRANGE(""https://docs.google.com/spreadsheets/d/11923uPwbBZFjjGgGUA6NLw09EwE0CqkOc4q9oUmW1yo/edit?usp=sharing"",""อุตรดิตถ์!J529"")"),8535000)</f>
        <v>8535000</v>
      </c>
      <c r="K634" s="342">
        <f t="shared" ca="1" si="129"/>
        <v>56.9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IFERROR(__xludf.DUMMYFUNCTION("IMPORTRANGE(""https://docs.google.com/spreadsheets/d/11923uPwbBZFjjGgGUA6NLw09EwE0CqkOc4q9oUmW1yo/edit?usp=sharing"",""อุตรดิตถ์!I530"")"),400)</f>
        <v>400</v>
      </c>
      <c r="J635" s="505">
        <f ca="1">IFERROR(__xludf.DUMMYFUNCTION("IMPORTRANGE(""https://docs.google.com/spreadsheets/d/11923uPwbBZFjjGgGUA6NLw09EwE0CqkOc4q9oUmW1yo/edit?usp=sharing"",""อุตรดิตถ์!J530"")"),195)</f>
        <v>195</v>
      </c>
      <c r="K635" s="487">
        <f t="shared" ca="1" si="129"/>
        <v>48.75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2420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2420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2420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IFERROR(__xludf.DUMMYFUNCTION("IMPORTRANGE(""https://docs.google.com/spreadsheets/d/11923uPwbBZFjjGgGUA6NLw09EwE0CqkOc4q9oUmW1yo/edit?usp=sharing"",""อุตรดิตถ์!J541"")"),0)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IFERROR(__xludf.DUMMYFUNCTION("IMPORTRANGE(""https://docs.google.com/spreadsheets/d/11923uPwbBZFjjGgGUA6NLw09EwE0CqkOc4q9oUmW1yo/edit?usp=sharing"",""อุตรดิตถ์!J542"")"),0)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IFERROR(__xludf.DUMMYFUNCTION("IMPORTRANGE(""https://docs.google.com/spreadsheets/d/11923uPwbBZFjjGgGUA6NLw09EwE0CqkOc4q9oUmW1yo/edit?usp=sharing"",""อุตรดิตถ์!I543"")"),0)</f>
        <v>0</v>
      </c>
      <c r="J648" s="536">
        <f ca="1">IFERROR(__xludf.DUMMYFUNCTION("IMPORTRANGE(""https://docs.google.com/spreadsheets/d/11923uPwbBZFjjGgGUA6NLw09EwE0CqkOc4q9oUmW1yo/edit?usp=sharing"",""อุตรดิตถ์!J543"")"),0)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IFERROR(__xludf.DUMMYFUNCTION("IMPORTRANGE(""https://docs.google.com/spreadsheets/d/11923uPwbBZFjjGgGUA6NLw09EwE0CqkOc4q9oUmW1yo/edit?usp=sharing"",""อุตรดิตถ์!L543"")"),0)</f>
        <v>0</v>
      </c>
      <c r="M648" s="521"/>
      <c r="N648" s="538">
        <f ca="1">IFERROR(__xludf.DUMMYFUNCTION("IMPORTRANGE(""https://docs.google.com/spreadsheets/d/11923uPwbBZFjjGgGUA6NLw09EwE0CqkOc4q9oUmW1yo/edit?usp=sharing"",""อุตรดิตถ์!M543"")"),0)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IFERROR(__xludf.DUMMYFUNCTION("IMPORTRANGE(""https://docs.google.com/spreadsheets/d/11923uPwbBZFjjGgGUA6NLw09EwE0CqkOc4q9oUmW1yo/edit?usp=sharing"",""อุตรดิตถ์!I544"")"),0)</f>
        <v>0</v>
      </c>
      <c r="J649" s="536">
        <f ca="1">IFERROR(__xludf.DUMMYFUNCTION("IMPORTRANGE(""https://docs.google.com/spreadsheets/d/11923uPwbBZFjjGgGUA6NLw09EwE0CqkOc4q9oUmW1yo/edit?usp=sharing"",""อุตรดิตถ์!J544"")"),0)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IFERROR(__xludf.DUMMYFUNCTION("IMPORTRANGE(""https://docs.google.com/spreadsheets/d/11923uPwbBZFjjGgGUA6NLw09EwE0CqkOc4q9oUmW1yo/edit?usp=sharing"",""อุตรดิตถ์!L544"")"),0)</f>
        <v>0</v>
      </c>
      <c r="M649" s="521"/>
      <c r="N649" s="538">
        <f ca="1">IFERROR(__xludf.DUMMYFUNCTION("IMPORTRANGE(""https://docs.google.com/spreadsheets/d/11923uPwbBZFjjGgGUA6NLw09EwE0CqkOc4q9oUmW1yo/edit?usp=sharing"",""อุตรดิตถ์!M544"")"),0)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IFERROR(__xludf.DUMMYFUNCTION("IMPORTRANGE(""https://docs.google.com/spreadsheets/d/11923uPwbBZFjjGgGUA6NLw09EwE0CqkOc4q9oUmW1yo/edit?usp=sharing"",""อุตรดิตถ์!I545"")"),4)</f>
        <v>4</v>
      </c>
      <c r="J650" s="536">
        <f ca="1">IFERROR(__xludf.DUMMYFUNCTION("IMPORTRANGE(""https://docs.google.com/spreadsheets/d/11923uPwbBZFjjGgGUA6NLw09EwE0CqkOc4q9oUmW1yo/edit?usp=sharing"",""อุตรดิตถ์!J545"")"),0)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IFERROR(__xludf.DUMMYFUNCTION("IMPORTRANGE(""https://docs.google.com/spreadsheets/d/11923uPwbBZFjjGgGUA6NLw09EwE0CqkOc4q9oUmW1yo/edit?usp=sharing"",""อุตรดิตถ์!L545"")"),20)</f>
        <v>20</v>
      </c>
      <c r="M650" s="521"/>
      <c r="N650" s="538">
        <f ca="1">IFERROR(__xludf.DUMMYFUNCTION("IMPORTRANGE(""https://docs.google.com/spreadsheets/d/11923uPwbBZFjjGgGUA6NLw09EwE0CqkOc4q9oUmW1yo/edit?usp=sharing"",""อุตรดิตถ์!M545"")"),0)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IFERROR(__xludf.DUMMYFUNCTION("IMPORTRANGE(""https://docs.google.com/spreadsheets/d/11923uPwbBZFjjGgGUA6NLw09EwE0CqkOc4q9oUmW1yo/edit?usp=sharing"",""อุตรดิตถ์!I546"")"),0)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IFERROR(__xludf.DUMMYFUNCTION("IMPORTRANGE(""https://docs.google.com/spreadsheets/d/11923uPwbBZFjjGgGUA6NLw09EwE0CqkOc4q9oUmW1yo/edit?usp=sharing"",""อุตรดิตถ์!L546"")"),0)</f>
        <v>0</v>
      </c>
      <c r="M651" s="521"/>
      <c r="N651" s="538">
        <f ca="1">IFERROR(__xludf.DUMMYFUNCTION("IMPORTRANGE(""https://docs.google.com/spreadsheets/d/11923uPwbBZFjjGgGUA6NLw09EwE0CqkOc4q9oUmW1yo/edit?usp=sharing"",""อุตรดิตถ์!M546"")"),0)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IFERROR(__xludf.DUMMYFUNCTION("IMPORTRANGE(""https://docs.google.com/spreadsheets/d/11923uPwbBZFjjGgGUA6NLw09EwE0CqkOc4q9oUmW1yo/edit?usp=sharing"",""อุตรดิตถ์!J547"")"),0)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IFERROR(__xludf.DUMMYFUNCTION("IMPORTRANGE(""https://docs.google.com/spreadsheets/d/11923uPwbBZFjjGgGUA6NLw09EwE0CqkOc4q9oUmW1yo/edit?usp=sharing"",""อุตรดิตถ์!J548"")"),0)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IFERROR(__xludf.DUMMYFUNCTION("IMPORTRANGE(""https://docs.google.com/spreadsheets/d/11923uPwbBZFjjGgGUA6NLw09EwE0CqkOc4q9oUmW1yo/edit?usp=sharing"",""อุตรดิตถ์!J550"")"),0)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IFERROR(__xludf.DUMMYFUNCTION("IMPORTRANGE(""https://docs.google.com/spreadsheets/d/11923uPwbBZFjjGgGUA6NLw09EwE0CqkOc4q9oUmW1yo/edit?usp=sharing"",""อุตรดิตถ์!J551"")"),0)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IFERROR(__xludf.DUMMYFUNCTION("IMPORTRANGE(""https://docs.google.com/spreadsheets/d/11923uPwbBZFjjGgGUA6NLw09EwE0CqkOc4q9oUmW1yo/edit?usp=sharing"",""อุตรดิตถ์!J552"")"),0)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IFERROR(__xludf.DUMMYFUNCTION("IMPORTRANGE(""https://docs.google.com/spreadsheets/d/11923uPwbBZFjjGgGUA6NLw09EwE0CqkOc4q9oUmW1yo/edit?usp=sharing"",""อุตรดิตถ์!J553"")"),0)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IFERROR(__xludf.DUMMYFUNCTION("IMPORTRANGE(""https://docs.google.com/spreadsheets/d/11923uPwbBZFjjGgGUA6NLw09EwE0CqkOc4q9oUmW1yo/edit?usp=sharing"",""อุตรดิตถ์!J554"")"),0)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IFERROR(__xludf.DUMMYFUNCTION("IMPORTRANGE(""https://docs.google.com/spreadsheets/d/11923uPwbBZFjjGgGUA6NLw09EwE0CqkOc4q9oUmW1yo/edit?usp=sharing"",""อุตรดิตถ์!J555"")"),0)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IFERROR(__xludf.DUMMYFUNCTION("IMPORTRANGE(""https://docs.google.com/spreadsheets/d/11923uPwbBZFjjGgGUA6NLw09EwE0CqkOc4q9oUmW1yo/edit?usp=sharing"",""อุตรดิตถ์!J556"")"),0)</f>
        <v>0</v>
      </c>
      <c r="K661" s="537"/>
      <c r="L661" s="522">
        <f ca="1">IFERROR(__xludf.DUMMYFUNCTION("IMPORTRANGE(""https://docs.google.com/spreadsheets/d/11923uPwbBZFjjGgGUA6NLw09EwE0CqkOc4q9oUmW1yo/edit?usp=sharing"",""อุตรดิตถ์!L556"")"),2280)</f>
        <v>2280</v>
      </c>
      <c r="M661" s="521"/>
      <c r="N661" s="538">
        <f ca="1">IFERROR(__xludf.DUMMYFUNCTION("IMPORTRANGE(""https://docs.google.com/spreadsheets/d/11923uPwbBZFjjGgGUA6NLw09EwE0CqkOc4q9oUmW1yo/edit?usp=sharing"",""อุตรดิตถ์!M556"")"),0)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IFERROR(__xludf.DUMMYFUNCTION("IMPORTRANGE(""https://docs.google.com/spreadsheets/d/11923uPwbBZFjjGgGUA6NLw09EwE0CqkOc4q9oUmW1yo/edit?usp=sharing"",""อุตรดิตถ์!J557"")"),0)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IFERROR(__xludf.DUMMYFUNCTION("IMPORTRANGE(""https://docs.google.com/spreadsheets/d/11923uPwbBZFjjGgGUA6NLw09EwE0CqkOc4q9oUmW1yo/edit?usp=sharing"",""อุตรดิตถ์!I558"")"),57)</f>
        <v>57</v>
      </c>
      <c r="J663" s="536">
        <f ca="1">IFERROR(__xludf.DUMMYFUNCTION("IMPORTRANGE(""https://docs.google.com/spreadsheets/d/11923uPwbBZFjjGgGUA6NLw09EwE0CqkOc4q9oUmW1yo/edit?usp=sharing"",""อุตรดิตถ์!J558"")"),0)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IFERROR(__xludf.DUMMYFUNCTION("IMPORTRANGE(""https://docs.google.com/spreadsheets/d/11923uPwbBZFjjGgGUA6NLw09EwE0CqkOc4q9oUmW1yo/edit?usp=sharing"",""อุตรดิตถ์!I560"")"),1)</f>
        <v>1</v>
      </c>
      <c r="J665" s="536">
        <f ca="1">IFERROR(__xludf.DUMMYFUNCTION("IMPORTRANGE(""https://docs.google.com/spreadsheets/d/11923uPwbBZFjjGgGUA6NLw09EwE0CqkOc4q9oUmW1yo/edit?usp=sharing"",""อุตรดิตถ์!J560"")"),0)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IFERROR(__xludf.DUMMYFUNCTION("IMPORTRANGE(""https://docs.google.com/spreadsheets/d/11923uPwbBZFjjGgGUA6NLw09EwE0CqkOc4q9oUmW1yo/edit?usp=sharing"",""อุตรดิตถ์!L560"")"),120)</f>
        <v>120</v>
      </c>
      <c r="M665" s="521"/>
      <c r="N665" s="538">
        <f ca="1">IFERROR(__xludf.DUMMYFUNCTION("IMPORTRANGE(""https://docs.google.com/spreadsheets/d/11923uPwbBZFjjGgGUA6NLw09EwE0CqkOc4q9oUmW1yo/edit?usp=sharing"",""อุตรดิตถ์!M560"")"),0)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IFERROR(__xludf.DUMMYFUNCTION("IMPORTRANGE(""https://docs.google.com/spreadsheets/d/11923uPwbBZFjjGgGUA6NLw09EwE0CqkOc4q9oUmW1yo/edit?usp=sharing"",""อุตรดิตถ์!J561"")"),0)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IFERROR(__xludf.DUMMYFUNCTION("IMPORTRANGE(""https://docs.google.com/spreadsheets/d/11923uPwbBZFjjGgGUA6NLw09EwE0CqkOc4q9oUmW1yo/edit?usp=sharing"",""อุตรดิตถ์!J562"")"),0)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IFERROR(__xludf.DUMMYFUNCTION("IMPORTRANGE(""https://docs.google.com/spreadsheets/d/11923uPwbBZFjjGgGUA6NLw09EwE0CqkOc4q9oUmW1yo/edit?usp=sharing"",""อุตรดิตถ์!I563"")"),0)</f>
        <v>0</v>
      </c>
      <c r="J668" s="536">
        <f ca="1">IFERROR(__xludf.DUMMYFUNCTION("IMPORTRANGE(""https://docs.google.com/spreadsheets/d/11923uPwbBZFjjGgGUA6NLw09EwE0CqkOc4q9oUmW1yo/edit?usp=sharing"",""อุตรดิตถ์!J563"")"),0)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IFERROR(__xludf.DUMMYFUNCTION("IMPORTRANGE(""https://docs.google.com/spreadsheets/d/11923uPwbBZFjjGgGUA6NLw09EwE0CqkOc4q9oUmW1yo/edit?usp=sharing"",""อุตรดิตถ์!L563"")"),0)</f>
        <v>0</v>
      </c>
      <c r="M668" s="521"/>
      <c r="N668" s="538">
        <f ca="1">IFERROR(__xludf.DUMMYFUNCTION("IMPORTRANGE(""https://docs.google.com/spreadsheets/d/11923uPwbBZFjjGgGUA6NLw09EwE0CqkOc4q9oUmW1yo/edit?usp=sharing"",""อุตรดิตถ์!M563"")"),0)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IFERROR(__xludf.DUMMYFUNCTION("IMPORTRANGE(""https://docs.google.com/spreadsheets/d/11923uPwbBZFjjGgGUA6NLw09EwE0CqkOc4q9oUmW1yo/edit?usp=sharing"",""อุตรดิตถ์!J564"")"),0)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IFERROR(__xludf.DUMMYFUNCTION("IMPORTRANGE(""https://docs.google.com/spreadsheets/d/11923uPwbBZFjjGgGUA6NLw09EwE0CqkOc4q9oUmW1yo/edit?usp=sharing"",""อุตรดิตถ์!J565"")"),0)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IFERROR(__xludf.DUMMYFUNCTION("IMPORTRANGE(""https://docs.google.com/spreadsheets/d/11923uPwbBZFjjGgGUA6NLw09EwE0CqkOc4q9oUmW1yo/edit?usp=sharing"",""อุตรดิตถ์!I566"")"),0)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IFERROR(__xludf.DUMMYFUNCTION("IMPORTRANGE(""https://docs.google.com/spreadsheets/d/11923uPwbBZFjjGgGUA6NLw09EwE0CqkOc4q9oUmW1yo/edit?usp=sharing"",""อุตรดิตถ์!L566"")"),0)</f>
        <v>0</v>
      </c>
      <c r="M671" s="521"/>
      <c r="N671" s="538">
        <f ca="1">IFERROR(__xludf.DUMMYFUNCTION("IMPORTRANGE(""https://docs.google.com/spreadsheets/d/11923uPwbBZFjjGgGUA6NLw09EwE0CqkOc4q9oUmW1yo/edit?usp=sharing"",""อุตรดิตถ์!M566"")"),0)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IFERROR(__xludf.DUMMYFUNCTION("IMPORTRANGE(""https://docs.google.com/spreadsheets/d/11923uPwbBZFjjGgGUA6NLw09EwE0CqkOc4q9oUmW1yo/edit?usp=sharing"",""อุตรดิตถ์!J567"")"),0)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IFERROR(__xludf.DUMMYFUNCTION("IMPORTRANGE(""https://docs.google.com/spreadsheets/d/11923uPwbBZFjjGgGUA6NLw09EwE0CqkOc4q9oUmW1yo/edit?usp=sharing"",""อุตรดิตถ์!J568"")"),0)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IFERROR(__xludf.DUMMYFUNCTION("IMPORTRANGE(""https://docs.google.com/spreadsheets/d/11923uPwbBZFjjGgGUA6NLw09EwE0CqkOc4q9oUmW1yo/edit?usp=sharing"",""อุตรดิตถ์!J569"")"),0)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IFERROR(__xludf.DUMMYFUNCTION("IMPORTRANGE(""https://docs.google.com/spreadsheets/d/11923uPwbBZFjjGgGUA6NLw09EwE0CqkOc4q9oUmW1yo/edit?usp=sharing"",""อุตรดิตถ์!J570"")"),0)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IFERROR(__xludf.DUMMYFUNCTION("IMPORTRANGE(""https://docs.google.com/spreadsheets/d/11923uPwbBZFjjGgGUA6NLw09EwE0CqkOc4q9oUmW1yo/edit?usp=sharing"",""อุตรดิตถ์!J571"")"),0)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IFERROR(__xludf.DUMMYFUNCTION("IMPORTRANGE(""https://docs.google.com/spreadsheets/d/11923uPwbBZFjjGgGUA6NLw09EwE0CqkOc4q9oUmW1yo/edit?usp=sharing"",""อุตรดิตถ์!J572"")"),0)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292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6720150</v>
      </c>
      <c r="M8" s="23">
        <f t="shared" ca="1" si="0"/>
        <v>4821157</v>
      </c>
      <c r="N8" s="23">
        <f t="shared" ca="1" si="0"/>
        <v>4581258.29</v>
      </c>
      <c r="O8" s="22">
        <f t="shared" ref="O8:O16" ca="1" si="1">IF(L8&gt;0,N8*100/L8,0)</f>
        <v>68.171964762691303</v>
      </c>
      <c r="P8" s="22">
        <f t="shared" ref="P8:P16" ca="1" si="2">IF(M8&gt;0,N8*100/M8,0)</f>
        <v>95.024042776453868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6720150</v>
      </c>
      <c r="M10" s="30">
        <f t="shared" ca="1" si="4"/>
        <v>4821157</v>
      </c>
      <c r="N10" s="30">
        <f t="shared" ca="1" si="4"/>
        <v>4581258.29</v>
      </c>
      <c r="O10" s="29">
        <f t="shared" ca="1" si="1"/>
        <v>68.171964762691303</v>
      </c>
      <c r="P10" s="29">
        <f t="shared" ca="1" si="2"/>
        <v>95.024042776453868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6482750</v>
      </c>
      <c r="M12" s="39">
        <f t="shared" ca="1" si="6"/>
        <v>4583757</v>
      </c>
      <c r="N12" s="39">
        <f t="shared" ca="1" si="6"/>
        <v>4343858.29</v>
      </c>
      <c r="O12" s="39">
        <f t="shared" ca="1" si="1"/>
        <v>67.006413790443872</v>
      </c>
      <c r="P12" s="39">
        <f t="shared" ca="1" si="2"/>
        <v>94.766330108685949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4136750</v>
      </c>
      <c r="M14" s="39">
        <f t="shared" si="8"/>
        <v>0</v>
      </c>
      <c r="N14" s="39">
        <f t="shared" ca="1" si="8"/>
        <v>981366.23</v>
      </c>
      <c r="O14" s="39">
        <f t="shared" ca="1" si="1"/>
        <v>23.723121532604097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237400</v>
      </c>
      <c r="M16" s="39">
        <f t="shared" ca="1" si="10"/>
        <v>237400</v>
      </c>
      <c r="N16" s="39">
        <f t="shared" ca="1" si="10"/>
        <v>237400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4821157</v>
      </c>
      <c r="N18" s="23">
        <f t="shared" ca="1" si="11"/>
        <v>3599892.06</v>
      </c>
      <c r="O18" s="22">
        <f t="shared" ref="O18:O20" ca="1" si="12">IF(L18&gt;0,N18*100/L18,0)</f>
        <v>79.84226377348071</v>
      </c>
      <c r="P18" s="22">
        <f t="shared" ref="P18:P26" ca="1" si="13">IF(M18&gt;0,N18*100/M18,0)</f>
        <v>74.668633691041379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4821157</v>
      </c>
      <c r="N20" s="30">
        <f t="shared" ca="1" si="15"/>
        <v>3599892.06</v>
      </c>
      <c r="O20" s="29">
        <f t="shared" ca="1" si="12"/>
        <v>79.84226377348071</v>
      </c>
      <c r="P20" s="29">
        <f t="shared" ca="1" si="13"/>
        <v>74.668633691041379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4271355</v>
      </c>
      <c r="M22" s="42">
        <f t="shared" ca="1" si="18"/>
        <v>4583757</v>
      </c>
      <c r="N22" s="39">
        <f t="shared" ca="1" si="18"/>
        <v>3362492.06</v>
      </c>
      <c r="O22" s="39">
        <f t="shared" ca="1" si="17"/>
        <v>78.721905812090071</v>
      </c>
      <c r="P22" s="39">
        <f t="shared" ca="1" si="13"/>
        <v>73.356682302312279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1925355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237400</v>
      </c>
      <c r="M26" s="50">
        <f t="shared" ca="1" si="22"/>
        <v>237400</v>
      </c>
      <c r="N26" s="50">
        <f t="shared" ca="1" si="22"/>
        <v>237400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2211395</v>
      </c>
      <c r="M28" s="23">
        <f t="shared" si="23"/>
        <v>0</v>
      </c>
      <c r="N28" s="23">
        <f t="shared" ca="1" si="23"/>
        <v>981366.23</v>
      </c>
      <c r="O28" s="22">
        <f t="shared" ref="O28:O30" ca="1" si="24">IF(L28&gt;0,N28*100/L28,0)</f>
        <v>44.377699596860808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2211395</v>
      </c>
      <c r="M30" s="30">
        <f t="shared" si="27"/>
        <v>0</v>
      </c>
      <c r="N30" s="30">
        <f t="shared" ca="1" si="27"/>
        <v>981366.23</v>
      </c>
      <c r="O30" s="29">
        <f t="shared" ca="1" si="24"/>
        <v>44.377699596860808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2211395</v>
      </c>
      <c r="M32" s="39">
        <f t="shared" si="30"/>
        <v>0</v>
      </c>
      <c r="N32" s="39">
        <f t="shared" ca="1" si="30"/>
        <v>981366.23</v>
      </c>
      <c r="O32" s="39">
        <f t="shared" ca="1" si="29"/>
        <v>44.377699596860808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2211395</v>
      </c>
      <c r="M34" s="39">
        <f t="shared" si="32"/>
        <v>0</v>
      </c>
      <c r="N34" s="39">
        <f t="shared" ca="1" si="32"/>
        <v>981366.23</v>
      </c>
      <c r="O34" s="39">
        <f t="shared" ca="1" si="29"/>
        <v>44.377699596860808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4508755</v>
      </c>
      <c r="M37" s="55">
        <f t="shared" ca="1" si="33"/>
        <v>4821157</v>
      </c>
      <c r="N37" s="55">
        <f t="shared" ca="1" si="33"/>
        <v>3599892.06</v>
      </c>
      <c r="O37" s="56">
        <f t="shared" ca="1" si="29"/>
        <v>79.84226377348071</v>
      </c>
      <c r="P37" s="56">
        <f t="shared" ca="1" si="25"/>
        <v>74.668633691041379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784100</v>
      </c>
      <c r="N41" s="79">
        <f t="shared" ca="1" si="34"/>
        <v>566082.92000000004</v>
      </c>
      <c r="O41" s="78">
        <f t="shared" ref="O41:O43" ca="1" si="35">IF(L41&gt;0,N41*100/L41,0)</f>
        <v>72.195245504399963</v>
      </c>
      <c r="P41" s="78">
        <f t="shared" ref="P41:P43" ca="1" si="36">IF(M41&gt;0,N41*100/M41,0)</f>
        <v>72.195245504399963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784100</v>
      </c>
      <c r="N43" s="79">
        <f t="shared" ca="1" si="38"/>
        <v>566082.92000000004</v>
      </c>
      <c r="O43" s="78">
        <f t="shared" ca="1" si="35"/>
        <v>72.195245504399963</v>
      </c>
      <c r="P43" s="78">
        <f t="shared" ca="1" si="36"/>
        <v>72.195245504399963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IFERROR(__xludf.DUMMYFUNCTION("IMPORTRANGE(""https://docs.google.com/spreadsheets/d/1Yj_ptqi66GCucihVvJfMjLAmec39IyEx_6qawtMGysU/edit?usp=sharing"",""สบก!Q36"")"),784100)</f>
        <v>784100</v>
      </c>
      <c r="N45" s="50">
        <f ca="1">IFERROR(__xludf.DUMMYFUNCTION("IMPORTRANGE(""https://docs.google.com/spreadsheets/d/1Yj_ptqi66GCucihVvJfMjLAmec39IyEx_6qawtMGysU/edit?usp=sharing"",""สบก!R36"")"),566082.92)</f>
        <v>566082.92000000004</v>
      </c>
      <c r="O45" s="39">
        <f ca="1">IF(L45&gt;0,N45*100/L45,0)</f>
        <v>72.195245504399963</v>
      </c>
      <c r="P45" s="39">
        <f ca="1">IF(M45&gt;0,N45*100/M45,0)</f>
        <v>72.195245504399963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777702</v>
      </c>
      <c r="N53" s="121">
        <f t="shared" ca="1" si="39"/>
        <v>670950</v>
      </c>
      <c r="O53" s="120">
        <f t="shared" ref="O53:O55" ca="1" si="40">IF(L53&gt;0,N53*100/L53,0)</f>
        <v>89.46</v>
      </c>
      <c r="P53" s="120">
        <f t="shared" ref="P53:P55" ca="1" si="41">IF(M53&gt;0,N53*100/M53,0)</f>
        <v>86.273405494649623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777702</v>
      </c>
      <c r="N55" s="121">
        <f t="shared" ca="1" si="43"/>
        <v>670950</v>
      </c>
      <c r="O55" s="120">
        <f t="shared" ca="1" si="40"/>
        <v>89.46</v>
      </c>
      <c r="P55" s="120">
        <f t="shared" ca="1" si="41"/>
        <v>86.273405494649623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IFERROR(__xludf.DUMMYFUNCTION("IMPORTRANGE(""https://docs.google.com/spreadsheets/d/1Yj_ptqi66GCucihVvJfMjLAmec39IyEx_6qawtMGysU/edit?usp=sharing"",""สบก!Z36"")"),777702)</f>
        <v>777702</v>
      </c>
      <c r="N57" s="50">
        <f ca="1">IFERROR(__xludf.DUMMYFUNCTION("IMPORTRANGE(""https://docs.google.com/spreadsheets/d/1Yj_ptqi66GCucihVvJfMjLAmec39IyEx_6qawtMGysU/edit?usp=sharing"",""สบก!AA36"")"),670950)</f>
        <v>670950</v>
      </c>
      <c r="O57" s="39">
        <f ca="1">IF(L57&gt;0,N57*100/L57,0)</f>
        <v>89.46</v>
      </c>
      <c r="P57" s="39">
        <f ca="1">IF(M57&gt;0,N57*100/M57,0)</f>
        <v>86.273405494649623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868300</v>
      </c>
      <c r="N66" s="152">
        <f t="shared" ca="1" si="45"/>
        <v>665697.14</v>
      </c>
      <c r="O66" s="151">
        <f t="shared" ref="O66:O68" ca="1" si="46">IF(L66&gt;0,N66*100/L66,0)</f>
        <v>80.25281977094636</v>
      </c>
      <c r="P66" s="151">
        <f t="shared" ref="P66:P68" ca="1" si="47">IF(M66&gt;0,N66*100/M66,0)</f>
        <v>76.6667211793159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868300</v>
      </c>
      <c r="N68" s="88">
        <f t="shared" ca="1" si="49"/>
        <v>665697.14</v>
      </c>
      <c r="O68" s="156">
        <f t="shared" ca="1" si="46"/>
        <v>80.25281977094636</v>
      </c>
      <c r="P68" s="156">
        <f t="shared" ca="1" si="47"/>
        <v>76.6667211793159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IFERROR(__xludf.DUMMYFUNCTION("IMPORTRANGE(""https://docs.google.com/spreadsheets/d/1Yj_ptqi66GCucihVvJfMjLAmec39IyEx_6qawtMGysU/edit?usp=sharing"",""สบก!AI36"")"),868300)</f>
        <v>868300</v>
      </c>
      <c r="N70" s="168">
        <f ca="1">IFERROR(__xludf.DUMMYFUNCTION("IMPORTRANGE(""https://docs.google.com/spreadsheets/d/1Yj_ptqi66GCucihVvJfMjLAmec39IyEx_6qawtMGysU/edit?usp=sharing"",""สบก!AJ36"")"),665697.14)</f>
        <v>665697.14</v>
      </c>
      <c r="O70" s="168">
        <f ca="1">IF(L70&gt;0,N70*100/L70,0)</f>
        <v>80.25281977094636</v>
      </c>
      <c r="P70" s="168">
        <f ca="1">IF(M70&gt;0,N70*100/M70,0)</f>
        <v>76.6667211793159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141230</v>
      </c>
      <c r="O94" s="151">
        <f t="shared" ref="O94:O96" ca="1" si="53">IF(L94&gt;0,N94*100/L94,0)</f>
        <v>65.841491841491845</v>
      </c>
      <c r="P94" s="151">
        <f t="shared" ref="P94:P96" ca="1" si="54">IF(M94&gt;0,N94*100/M94,0)</f>
        <v>65.841491841491845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141230</v>
      </c>
      <c r="O96" s="156">
        <f t="shared" ca="1" si="53"/>
        <v>65.841491841491845</v>
      </c>
      <c r="P96" s="156">
        <f t="shared" ca="1" si="54"/>
        <v>65.841491841491845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IFERROR(__xludf.DUMMYFUNCTION("IMPORTRANGE(""https://docs.google.com/spreadsheets/d/1Yj_ptqi66GCucihVvJfMjLAmec39IyEx_6qawtMGysU/edit?usp=sharing"",""สบก!AR36"")"),122100)</f>
        <v>122100</v>
      </c>
      <c r="N98" s="168">
        <f ca="1">IFERROR(__xludf.DUMMYFUNCTION("IMPORTRANGE(""https://docs.google.com/spreadsheets/d/1Yj_ptqi66GCucihVvJfMjLAmec39IyEx_6qawtMGysU/edit?usp=sharing"",""สบก!AS36"")"),48830)</f>
        <v>48830</v>
      </c>
      <c r="O98" s="168">
        <f ca="1">IF(L98&gt;0,N98*100/L98,0)</f>
        <v>39.991809991809994</v>
      </c>
      <c r="P98" s="168">
        <f ca="1">IF(M98&gt;0,N98*100/M98,0)</f>
        <v>39.991809991809994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137600</v>
      </c>
      <c r="N140" s="152">
        <f t="shared" ca="1" si="64"/>
        <v>47290</v>
      </c>
      <c r="O140" s="151">
        <f t="shared" ref="O140:O142" ca="1" si="65">IF(L140&gt;0,N140*100/L140,0)</f>
        <v>56.634730538922156</v>
      </c>
      <c r="P140" s="151">
        <f t="shared" ref="P140:P142" ca="1" si="66">IF(M140&gt;0,N140*100/M140,0)</f>
        <v>34.367732558139537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83500</v>
      </c>
      <c r="M142" s="88">
        <f t="shared" ca="1" si="68"/>
        <v>137600</v>
      </c>
      <c r="N142" s="88">
        <f t="shared" ca="1" si="68"/>
        <v>47290</v>
      </c>
      <c r="O142" s="156">
        <f t="shared" ca="1" si="65"/>
        <v>56.634730538922156</v>
      </c>
      <c r="P142" s="156">
        <f t="shared" ca="1" si="66"/>
        <v>34.367732558139537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IFERROR(__xludf.DUMMYFUNCTION("IMPORTRANGE(""https://docs.google.com/spreadsheets/d/1Yj_ptqi66GCucihVvJfMjLAmec39IyEx_6qawtMGysU/edit?usp=sharing"",""สบก!BJ36"")"),137600)</f>
        <v>137600</v>
      </c>
      <c r="N144" s="168">
        <f ca="1">IFERROR(__xludf.DUMMYFUNCTION("IMPORTRANGE(""https://docs.google.com/spreadsheets/d/1Yj_ptqi66GCucihVvJfMjLAmec39IyEx_6qawtMGysU/edit?usp=sharing"",""สบก!BK36"")"),47290)</f>
        <v>47290</v>
      </c>
      <c r="O144" s="168">
        <f ca="1">IF(L144&gt;0,N144*100/L144,0)</f>
        <v>56.634730538922156</v>
      </c>
      <c r="P144" s="168">
        <f ca="1">IF(M144&gt;0,N144*100/M144,0)</f>
        <v>34.367732558139537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137542</v>
      </c>
      <c r="O250" s="151">
        <f t="shared" ref="O250:O252" ca="1" si="78">IF(L250&gt;0,N250*100/L250,0)</f>
        <v>67.621435594886918</v>
      </c>
      <c r="P250" s="151">
        <f t="shared" ref="P250:P252" ca="1" si="79">IF(M250&gt;0,N250*100/M250,0)</f>
        <v>67.621435594886918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137542</v>
      </c>
      <c r="O252" s="156">
        <f t="shared" ca="1" si="78"/>
        <v>67.621435594886918</v>
      </c>
      <c r="P252" s="156">
        <f t="shared" ca="1" si="79"/>
        <v>67.621435594886918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IFERROR(__xludf.DUMMYFUNCTION("IMPORTRANGE(""https://docs.google.com/spreadsheets/d/1Yj_ptqi66GCucihVvJfMjLAmec39IyEx_6qawtMGysU/edit?usp=sharing"",""สบก!CB36"")"),203400)</f>
        <v>203400</v>
      </c>
      <c r="N254" s="168">
        <f ca="1">IFERROR(__xludf.DUMMYFUNCTION("IMPORTRANGE(""https://docs.google.com/spreadsheets/d/1Yj_ptqi66GCucihVvJfMjLAmec39IyEx_6qawtMGysU/edit?usp=sharing"",""สบก!CC36"")"),137542)</f>
        <v>137542</v>
      </c>
      <c r="O254" s="168">
        <f ca="1">IF(L254&gt;0,N254*100/L254,0)</f>
        <v>67.621435594886918</v>
      </c>
      <c r="P254" s="168">
        <f ca="1">IF(M254&gt;0,N254*100/M254,0)</f>
        <v>67.621435594886918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152692</v>
      </c>
      <c r="O271" s="151">
        <f t="shared" ref="O271:O273" ca="1" si="84">IF(L271&gt;0,N271*100/L271,0)</f>
        <v>83.165577342047925</v>
      </c>
      <c r="P271" s="151">
        <f t="shared" ref="P271:P273" ca="1" si="85">IF(M271&gt;0,N271*100/M271,0)</f>
        <v>83.165577342047925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152692</v>
      </c>
      <c r="O273" s="156">
        <f t="shared" ca="1" si="84"/>
        <v>83.165577342047925</v>
      </c>
      <c r="P273" s="156">
        <f t="shared" ca="1" si="85"/>
        <v>83.165577342047925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IFERROR(__xludf.DUMMYFUNCTION("IMPORTRANGE(""https://docs.google.com/spreadsheets/d/1Yj_ptqi66GCucihVvJfMjLAmec39IyEx_6qawtMGysU/edit?usp=sharing"",""สบก!CK36"")"),183600)</f>
        <v>183600</v>
      </c>
      <c r="N275" s="168">
        <f ca="1">IFERROR(__xludf.DUMMYFUNCTION("IMPORTRANGE(""https://docs.google.com/spreadsheets/d/1Yj_ptqi66GCucihVvJfMjLAmec39IyEx_6qawtMGysU/edit?usp=sharing"",""สบก!CL36"")"),152692)</f>
        <v>152692</v>
      </c>
      <c r="O275" s="168">
        <f ca="1">IF(L275&gt;0,N275*100/L275,0)</f>
        <v>83.165577342047925</v>
      </c>
      <c r="P275" s="168">
        <f ca="1">IF(M275&gt;0,N275*100/M275,0)</f>
        <v>83.165577342047925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50045</v>
      </c>
      <c r="O290" s="151">
        <f t="shared" ref="O290:O292" ca="1" si="89">IF(L290&gt;0,N290*100/L290,0)</f>
        <v>41.441702550513412</v>
      </c>
      <c r="P290" s="151">
        <f t="shared" ref="P290:P292" ca="1" si="90">IF(M290&gt;0,N290*100/M290,0)</f>
        <v>41.441702550513412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50045</v>
      </c>
      <c r="O292" s="156">
        <f t="shared" ca="1" si="89"/>
        <v>41.441702550513412</v>
      </c>
      <c r="P292" s="156">
        <f t="shared" ca="1" si="90"/>
        <v>41.441702550513412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IFERROR(__xludf.DUMMYFUNCTION("IMPORTRANGE(""https://docs.google.com/spreadsheets/d/1Yj_ptqi66GCucihVvJfMjLAmec39IyEx_6qawtMGysU/edit?usp=sharing"",""สบก!CU36"")"),50045)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262600</v>
      </c>
      <c r="M310" s="152">
        <f t="shared" ca="1" si="93"/>
        <v>450100</v>
      </c>
      <c r="N310" s="152">
        <f t="shared" ca="1" si="93"/>
        <v>324985</v>
      </c>
      <c r="O310" s="151">
        <f t="shared" ref="O310:O312" ca="1" si="94">IF(L310&gt;0,N310*100/L310,0)</f>
        <v>123.75666412795125</v>
      </c>
      <c r="P310" s="151">
        <f t="shared" ref="P310:P312" ca="1" si="95">IF(M310&gt;0,N310*100/M310,0)</f>
        <v>72.202843812486108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262600</v>
      </c>
      <c r="M312" s="88">
        <f t="shared" ca="1" si="97"/>
        <v>450100</v>
      </c>
      <c r="N312" s="88">
        <f t="shared" ca="1" si="97"/>
        <v>324985</v>
      </c>
      <c r="O312" s="156">
        <f t="shared" ca="1" si="94"/>
        <v>123.75666412795125</v>
      </c>
      <c r="P312" s="156">
        <f t="shared" ca="1" si="95"/>
        <v>72.202843812486108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IFERROR(__xludf.DUMMYFUNCTION("IMPORTRANGE(""https://docs.google.com/spreadsheets/d/1Yj_ptqi66GCucihVvJfMjLAmec39IyEx_6qawtMGysU/edit?usp=sharing"",""สบก!DC36"")"),450100)</f>
        <v>450100</v>
      </c>
      <c r="N314" s="168">
        <f ca="1">IFERROR(__xludf.DUMMYFUNCTION("IMPORTRANGE(""https://docs.google.com/spreadsheets/d/1Yj_ptqi66GCucihVvJfMjLAmec39IyEx_6qawtMGysU/edit?usp=sharing"",""สบก!DD36"")"),324985)</f>
        <v>324985</v>
      </c>
      <c r="O314" s="168">
        <f ca="1">IF(L314&gt;0,N314*100/L314,0)</f>
        <v>123.75666412795125</v>
      </c>
      <c r="P314" s="168">
        <f ca="1">IF(M314&gt;0,N314*100/M314,0)</f>
        <v>72.202843812486108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IFERROR(__xludf.DUMMYFUNCTION("IMPORTRANGE(""https://docs.google.com/spreadsheets/d/11923uPwbBZFjjGgGUA6NLw09EwE0CqkOc4q9oUmW1yo/edit?usp=sharing"",""อุทัยธานี!J228"")"),121)</f>
        <v>121</v>
      </c>
      <c r="K328" s="317">
        <f ca="1">IF(I328&gt;0,J328*100/I328,0)</f>
        <v>56.279069767441861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1055670</v>
      </c>
      <c r="M329" s="152">
        <f t="shared" ca="1" si="98"/>
        <v>1059970</v>
      </c>
      <c r="N329" s="152">
        <f t="shared" ca="1" si="98"/>
        <v>822873</v>
      </c>
      <c r="O329" s="151">
        <f t="shared" ref="O329:O331" ca="1" si="99">IF(L329&gt;0,N329*100/L329,0)</f>
        <v>77.947938276165843</v>
      </c>
      <c r="P329" s="151">
        <f t="shared" ref="P329:P331" ca="1" si="100">IF(M329&gt;0,N329*100/M329,0)</f>
        <v>77.631725426191309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1055670</v>
      </c>
      <c r="M331" s="88">
        <f t="shared" ca="1" si="102"/>
        <v>1059970</v>
      </c>
      <c r="N331" s="88">
        <f t="shared" ca="1" si="102"/>
        <v>822873</v>
      </c>
      <c r="O331" s="156">
        <f t="shared" ca="1" si="99"/>
        <v>77.947938276165843</v>
      </c>
      <c r="P331" s="156">
        <f t="shared" ca="1" si="100"/>
        <v>77.631725426191309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IFERROR(__xludf.DUMMYFUNCTION("IMPORTRANGE(""https://docs.google.com/spreadsheets/d/1Yj_ptqi66GCucihVvJfMjLAmec39IyEx_6qawtMGysU/edit?usp=sharing"",""สบก!DL36"")"),914970)</f>
        <v>914970</v>
      </c>
      <c r="N333" s="168">
        <f ca="1">IFERROR(__xludf.DUMMYFUNCTION("IMPORTRANGE(""https://docs.google.com/spreadsheets/d/1Yj_ptqi66GCucihVvJfMjLAmec39IyEx_6qawtMGysU/edit?usp=sharing"",""สบก!DM36"")"),677873)</f>
        <v>677873</v>
      </c>
      <c r="O333" s="168">
        <f ca="1">IF(L333&gt;0,N333*100/L333,0)</f>
        <v>74.43673339409446</v>
      </c>
      <c r="P333" s="168">
        <f ca="1">IF(M333&gt;0,N333*100/M333,0)</f>
        <v>74.086909953331798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IFERROR(__xludf.DUMMYFUNCTION("IMPORTRANGE(""https://docs.google.com/spreadsheets/d/1Yj_ptqi66GCucihVvJfMjLAmec39IyEx_6qawtMGysU/edit?usp=sharing"",""สบก!DJ36"")"),145000)</f>
        <v>145000</v>
      </c>
      <c r="M337" s="50">
        <f ca="1">L337</f>
        <v>145000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IFERROR(__xludf.DUMMYFUNCTION("IMPORTRANGE(""https://docs.google.com/spreadsheets/d/11923uPwbBZFjjGgGUA6NLw09EwE0CqkOc4q9oUmW1yo/edit?usp=sharing"",""อุทัยธานี!J234"")"),193)</f>
        <v>193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IFERROR(__xludf.DUMMYFUNCTION("IMPORTRANGE(""https://docs.google.com/spreadsheets/d/11923uPwbBZFjjGgGUA6NLw09EwE0CqkOc4q9oUmW1yo/edit?usp=sharing"",""อุทัยธานี!J235"")"),2003.44999999999)</f>
        <v>2003.44999999999</v>
      </c>
      <c r="K340" s="342">
        <f t="shared" ca="1" si="103"/>
        <v>100.1724999999995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IFERROR(__xludf.DUMMYFUNCTION("IMPORTRANGE(""https://docs.google.com/spreadsheets/d/11923uPwbBZFjjGgGUA6NLw09EwE0CqkOc4q9oUmW1yo/edit?usp=sharing"",""อุทัยธานี!J236"")"),255)</f>
        <v>255</v>
      </c>
      <c r="K341" s="342">
        <f t="shared" ca="1" si="103"/>
        <v>118.6046511627907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IFERROR(__xludf.DUMMYFUNCTION("IMPORTRANGE(""https://docs.google.com/spreadsheets/d/11923uPwbBZFjjGgGUA6NLw09EwE0CqkOc4q9oUmW1yo/edit?usp=sharing"",""อุทัยธานี!J237"")"),3423.29999999999)</f>
        <v>3423.2999999999902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IFERROR(__xludf.DUMMYFUNCTION("IMPORTRANGE(""https://docs.google.com/spreadsheets/d/11923uPwbBZFjjGgGUA6NLw09EwE0CqkOc4q9oUmW1yo/edit?usp=sharing"",""อุทัยธานี!J240"")"),121)</f>
        <v>121</v>
      </c>
      <c r="K345" s="342">
        <f t="shared" ca="1" si="103"/>
        <v>56.279069767441861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IFERROR(__xludf.DUMMYFUNCTION("IMPORTRANGE(""https://docs.google.com/spreadsheets/d/11923uPwbBZFjjGgGUA6NLw09EwE0CqkOc4q9oUmW1yo/edit?usp=sharing"",""อุทัยธานี!J241"")"),1974)</f>
        <v>1974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IFERROR(__xludf.DUMMYFUNCTION("IMPORTRANGE(""https://docs.google.com/spreadsheets/d/11923uPwbBZFjjGgGUA6NLw09EwE0CqkOc4q9oUmW1yo/edit?usp=sharing"",""อุทัยธานี!L242"")"),2211395)</f>
        <v>2211395</v>
      </c>
      <c r="M347" s="357"/>
      <c r="N347" s="357">
        <f ca="1">IFERROR(__xludf.DUMMYFUNCTION("IMPORTRANGE(""https://docs.google.com/spreadsheets/d/11923uPwbBZFjjGgGUA6NLw09EwE0CqkOc4q9oUmW1yo/edit?usp=sharing"",""อุทัยธานี!M242"")"),981366.23)</f>
        <v>981366.23</v>
      </c>
      <c r="O347" s="357">
        <f ca="1">+IF(L347&gt;0,N347*100/L347,0)</f>
        <v>44.377699596860808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IFERROR(__xludf.DUMMYFUNCTION("IMPORTRANGE(""https://docs.google.com/spreadsheets/d/11923uPwbBZFjjGgGUA6NLw09EwE0CqkOc4q9oUmW1yo/edit?usp=sharing"",""อุทัยธานี!M244"")"),255522.9)</f>
        <v>255522.9</v>
      </c>
      <c r="O349" s="372">
        <f ca="1">+IF(L349&gt;0,N349*100/L349,0)</f>
        <v>84.286482385538989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IFERROR(__xludf.DUMMYFUNCTION("IMPORTRANGE(""https://docs.google.com/spreadsheets/d/11923uPwbBZFjjGgGUA6NLw09EwE0CqkOc4q9oUmW1yo/edit?usp=sharing"",""อุทัยธานี!M247"")"),255522.9)</f>
        <v>255522.9</v>
      </c>
      <c r="O352" s="165">
        <f t="shared" ca="1" si="105"/>
        <v>84.286482385538989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IFERROR(__xludf.DUMMYFUNCTION("IMPORTRANGE(""https://docs.google.com/spreadsheets/d/11923uPwbBZFjjGgGUA6NLw09EwE0CqkOc4q9oUmW1yo/edit?usp=sharing"",""อุทัยธานี!M249"")"),255522.9)</f>
        <v>255522.9</v>
      </c>
      <c r="O354" s="168">
        <f t="shared" ca="1" si="105"/>
        <v>84.286482385538989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IFERROR(__xludf.DUMMYFUNCTION("IMPORTRANGE(""https://docs.google.com/spreadsheets/d/11923uPwbBZFjjGgGUA6NLw09EwE0CqkOc4q9oUmW1yo/edit?usp=sharing"",""อุทัยธานี!M251"")"),75000)</f>
        <v>75000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IFERROR(__xludf.DUMMYFUNCTION("IMPORTRANGE(""https://docs.google.com/spreadsheets/d/11923uPwbBZFjjGgGUA6NLw09EwE0CqkOc4q9oUmW1yo/edit?usp=sharing"",""อุทัยธานี!M252"")"),108362.9)</f>
        <v>108362.9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IFERROR(__xludf.DUMMYFUNCTION("IMPORTRANGE(""https://docs.google.com/spreadsheets/d/11923uPwbBZFjjGgGUA6NLw09EwE0CqkOc4q9oUmW1yo/edit?usp=sharing"",""อุทัยธานี!M253"")"),21760)</f>
        <v>21760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IFERROR(__xludf.DUMMYFUNCTION("IMPORTRANGE(""https://docs.google.com/spreadsheets/d/11923uPwbBZFjjGgGUA6NLw09EwE0CqkOc4q9oUmW1yo/edit?usp=sharing"",""อุทัยธานี!M275"")"),302752)</f>
        <v>302752</v>
      </c>
      <c r="O380" s="372">
        <f ca="1">+IF(L380&gt;0,N380*100/L380,0)</f>
        <v>29.435694006922567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IFERROR(__xludf.DUMMYFUNCTION("IMPORTRANGE(""https://docs.google.com/spreadsheets/d/11923uPwbBZFjjGgGUA6NLw09EwE0CqkOc4q9oUmW1yo/edit?usp=sharing"",""อุทัยธานี!M278"")"),302752)</f>
        <v>302752</v>
      </c>
      <c r="O383" s="165">
        <f t="shared" ca="1" si="109"/>
        <v>29.435694006922567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IFERROR(__xludf.DUMMYFUNCTION("IMPORTRANGE(""https://docs.google.com/spreadsheets/d/11923uPwbBZFjjGgGUA6NLw09EwE0CqkOc4q9oUmW1yo/edit?usp=sharing"",""อุทัยธานี!M280"")"),302752)</f>
        <v>302752</v>
      </c>
      <c r="O385" s="168">
        <f t="shared" ca="1" si="109"/>
        <v>29.435694006922567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IFERROR(__xludf.DUMMYFUNCTION("IMPORTRANGE(""https://docs.google.com/spreadsheets/d/11923uPwbBZFjjGgGUA6NLw09EwE0CqkOc4q9oUmW1yo/edit?usp=sharing"",""อุทัยธานี!M281"")"),198000)</f>
        <v>198000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IFERROR(__xludf.DUMMYFUNCTION("IMPORTRANGE(""https://docs.google.com/spreadsheets/d/11923uPwbBZFjjGgGUA6NLw09EwE0CqkOc4q9oUmW1yo/edit?usp=sharing"",""อุทัยธานี!M283"")"),81942)</f>
        <v>81942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IFERROR(__xludf.DUMMYFUNCTION("IMPORTRANGE(""https://docs.google.com/spreadsheets/d/11923uPwbBZFjjGgGUA6NLw09EwE0CqkOc4q9oUmW1yo/edit?usp=sharing"",""อุทัยธานี!M284"")"),22810)</f>
        <v>22810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IFERROR(__xludf.DUMMYFUNCTION("IMPORTRANGE(""https://docs.google.com/spreadsheets/d/11923uPwbBZFjjGgGUA6NLw09EwE0CqkOc4q9oUmW1yo/edit?usp=sharing"",""อุทัยธานี!M296"")"),166744)</f>
        <v>166744</v>
      </c>
      <c r="O401" s="372">
        <f ca="1">+IF(L401&gt;0,N401*100/L401,0)</f>
        <v>93.729061270376619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IFERROR(__xludf.DUMMYFUNCTION("IMPORTRANGE(""https://docs.google.com/spreadsheets/d/11923uPwbBZFjjGgGUA6NLw09EwE0CqkOc4q9oUmW1yo/edit?usp=sharing"",""อุทัยธานี!J297"")"),30)</f>
        <v>30</v>
      </c>
      <c r="K402" s="371">
        <f t="shared" ca="1" si="111"/>
        <v>60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IFERROR(__xludf.DUMMYFUNCTION("IMPORTRANGE(""https://docs.google.com/spreadsheets/d/11923uPwbBZFjjGgGUA6NLw09EwE0CqkOc4q9oUmW1yo/edit?usp=sharing"",""อุทัยธานี!M299"")"),166744)</f>
        <v>166744</v>
      </c>
      <c r="O404" s="168">
        <f t="shared" ca="1" si="112"/>
        <v>93.729061270376619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IFERROR(__xludf.DUMMYFUNCTION("IMPORTRANGE(""https://docs.google.com/spreadsheets/d/11923uPwbBZFjjGgGUA6NLw09EwE0CqkOc4q9oUmW1yo/edit?usp=sharing"",""อุทัยธานี!M301"")"),166744)</f>
        <v>166744</v>
      </c>
      <c r="O406" s="168">
        <f t="shared" ca="1" si="112"/>
        <v>93.729061270376619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IFERROR(__xludf.DUMMYFUNCTION("IMPORTRANGE(""https://docs.google.com/spreadsheets/d/11923uPwbBZFjjGgGUA6NLw09EwE0CqkOc4q9oUmW1yo/edit?usp=sharing"",""อุทัยธานี!M302"")"),104000)</f>
        <v>104000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IFERROR(__xludf.DUMMYFUNCTION("IMPORTRANGE(""https://docs.google.com/spreadsheets/d/11923uPwbBZFjjGgGUA6NLw09EwE0CqkOc4q9oUmW1yo/edit?usp=sharing"",""อุทัยธานี!M303"")"),44000)</f>
        <v>44000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IFERROR(__xludf.DUMMYFUNCTION("IMPORTRANGE(""https://docs.google.com/spreadsheets/d/11923uPwbBZFjjGgGUA6NLw09EwE0CqkOc4q9oUmW1yo/edit?usp=sharing"",""อุทัยธานี!M305"")"),18744)</f>
        <v>18744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IFERROR(__xludf.DUMMYFUNCTION("IMPORTRANGE(""https://docs.google.com/spreadsheets/d/11923uPwbBZFjjGgGUA6NLw09EwE0CqkOc4q9oUmW1yo/edit?usp=sharing"",""อุทัยธานี!J311"")"),30)</f>
        <v>30</v>
      </c>
      <c r="K416" s="201">
        <f t="shared" ref="K416:K432" ca="1" si="113">IF(I416&gt;0,J416*100/I416,0)</f>
        <v>60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IFERROR(__xludf.DUMMYFUNCTION("IMPORTRANGE(""https://docs.google.com/spreadsheets/d/11923uPwbBZFjjGgGUA6NLw09EwE0CqkOc4q9oUmW1yo/edit?usp=sharing"",""อุทัยธานี!L350"")"),320488)</f>
        <v>320488</v>
      </c>
      <c r="M455" s="372"/>
      <c r="N455" s="372">
        <f ca="1">IFERROR(__xludf.DUMMYFUNCTION("IMPORTRANGE(""https://docs.google.com/spreadsheets/d/11923uPwbBZFjjGgGUA6NLw09EwE0CqkOc4q9oUmW1yo/edit?usp=sharing"",""อุทัยธานี!M350"")"),55590)</f>
        <v>55590</v>
      </c>
      <c r="O455" s="372">
        <f t="shared" ref="O455:O459" ca="1" si="116">+IF(L455&gt;0,N455*100/L455,0)</f>
        <v>17.345423229574898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IFERROR(__xludf.DUMMYFUNCTION("IMPORTRANGE(""https://docs.google.com/spreadsheets/d/11923uPwbBZFjjGgGUA6NLw09EwE0CqkOc4q9oUmW1yo/edit?usp=sharing"",""อุทัยธานี!L352"")"),320488)</f>
        <v>320488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IFERROR(__xludf.DUMMYFUNCTION("IMPORTRANGE(""https://docs.google.com/spreadsheets/d/11923uPwbBZFjjGgGUA6NLw09EwE0CqkOc4q9oUmW1yo/edit?usp=sharing"",""อุทัยธานี!M352"")"),55590)</f>
        <v>55590</v>
      </c>
      <c r="O457" s="168">
        <f t="shared" ca="1" si="116"/>
        <v>17.345423229574898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IFERROR(__xludf.DUMMYFUNCTION("IMPORTRANGE(""https://docs.google.com/spreadsheets/d/11923uPwbBZFjjGgGUA6NLw09EwE0CqkOc4q9oUmW1yo/edit?usp=sharing"",""อุทัยธานี!L354"")"),320488)</f>
        <v>320488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IFERROR(__xludf.DUMMYFUNCTION("IMPORTRANGE(""https://docs.google.com/spreadsheets/d/11923uPwbBZFjjGgGUA6NLw09EwE0CqkOc4q9oUmW1yo/edit?usp=sharing"",""อุทัยธานี!M354"")"),55590)</f>
        <v>55590</v>
      </c>
      <c r="O459" s="168">
        <f t="shared" ca="1" si="116"/>
        <v>17.345423229574898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IFERROR(__xludf.DUMMYFUNCTION("IMPORTRANGE(""https://docs.google.com/spreadsheets/d/11923uPwbBZFjjGgGUA6NLw09EwE0CqkOc4q9oUmW1yo/edit?usp=sharing"",""อุทัยธานี!M358"")"),55590)</f>
        <v>55590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IFERROR(__xludf.DUMMYFUNCTION("IMPORTRANGE(""https://docs.google.com/spreadsheets/d/11923uPwbBZFjjGgGUA6NLw09EwE0CqkOc4q9oUmW1yo/edit?usp=sharing"",""อุทัยธานี!J378"")"),17805)</f>
        <v>17805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IFERROR(__xludf.DUMMYFUNCTION("IMPORTRANGE(""https://docs.google.com/spreadsheets/d/11923uPwbBZFjjGgGUA6NLw09EwE0CqkOc4q9oUmW1yo/edit?usp=sharing"",""อุทัยธานี!J380"")"),5029)</f>
        <v>5029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IFERROR(__xludf.DUMMYFUNCTION("IMPORTRANGE(""https://docs.google.com/spreadsheets/d/11923uPwbBZFjjGgGUA6NLw09EwE0CqkOc4q9oUmW1yo/edit?usp=sharing"",""อุทัยธานี!J381"")"),347)</f>
        <v>347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IFERROR(__xludf.DUMMYFUNCTION("IMPORTRANGE(""https://docs.google.com/spreadsheets/d/11923uPwbBZFjjGgGUA6NLw09EwE0CqkOc4q9oUmW1yo/edit?usp=sharing"",""อุทัยธานี!J382"")"),1200)</f>
        <v>1200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IFERROR(__xludf.DUMMYFUNCTION("IMPORTRANGE(""https://docs.google.com/spreadsheets/d/11923uPwbBZFjjGgGUA6NLw09EwE0CqkOc4q9oUmW1yo/edit?usp=sharing"",""อุทัยธานี!J383"")"),129)</f>
        <v>129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IFERROR(__xludf.DUMMYFUNCTION("IMPORTRANGE(""https://docs.google.com/spreadsheets/d/11923uPwbBZFjjGgGUA6NLw09EwE0CqkOc4q9oUmW1yo/edit?usp=sharing"",""อุทัยธานี!J384"")"),1102)</f>
        <v>1102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IFERROR(__xludf.DUMMYFUNCTION("IMPORTRANGE(""https://docs.google.com/spreadsheets/d/11923uPwbBZFjjGgGUA6NLw09EwE0CqkOc4q9oUmW1yo/edit?usp=sharing"",""อุทัยธานี!J385"")"),118)</f>
        <v>118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IFERROR(__xludf.DUMMYFUNCTION("IMPORTRANGE(""https://docs.google.com/spreadsheets/d/11923uPwbBZFjjGgGUA6NLw09EwE0CqkOc4q9oUmW1yo/edit?usp=sharing"",""อุทัยธานี!J392"")"),1787)</f>
        <v>1787</v>
      </c>
      <c r="K497" s="444">
        <f t="shared" ca="1" si="117"/>
        <v>24.237081242370813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IFERROR(__xludf.DUMMYFUNCTION("IMPORTRANGE(""https://docs.google.com/spreadsheets/d/11923uPwbBZFjjGgGUA6NLw09EwE0CqkOc4q9oUmW1yo/edit?usp=sharing"",""อุทัยธานี!J393"")"),1787)</f>
        <v>1787</v>
      </c>
      <c r="K498" s="163">
        <f t="shared" ca="1" si="117"/>
        <v>24.237081242370813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IFERROR(__xludf.DUMMYFUNCTION("IMPORTRANGE(""https://docs.google.com/spreadsheets/d/11923uPwbBZFjjGgGUA6NLw09EwE0CqkOc4q9oUmW1yo/edit?usp=sharing"",""อุทัยธานี!J394"")"),107)</f>
        <v>107</v>
      </c>
      <c r="K499" s="201">
        <f t="shared" ca="1" si="117"/>
        <v>25.970873786407768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IFERROR(__xludf.DUMMYFUNCTION("IMPORTRANGE(""https://docs.google.com/spreadsheets/d/11923uPwbBZFjjGgGUA6NLw09EwE0CqkOc4q9oUmW1yo/edit?usp=sharing"",""อุทัยธานี!J395"")"),1676)</f>
        <v>1676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IFERROR(__xludf.DUMMYFUNCTION("IMPORTRANGE(""https://docs.google.com/spreadsheets/d/11923uPwbBZFjjGgGUA6NLw09EwE0CqkOc4q9oUmW1yo/edit?usp=sharing"",""อุทัยธานี!J396"")"),99)</f>
        <v>99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IFERROR(__xludf.DUMMYFUNCTION("IMPORTRANGE(""https://docs.google.com/spreadsheets/d/11923uPwbBZFjjGgGUA6NLw09EwE0CqkOc4q9oUmW1yo/edit?usp=sharing"",""อุทัยธานี!J397"")"),1213)</f>
        <v>1213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IFERROR(__xludf.DUMMYFUNCTION("IMPORTRANGE(""https://docs.google.com/spreadsheets/d/11923uPwbBZFjjGgGUA6NLw09EwE0CqkOc4q9oUmW1yo/edit?usp=sharing"",""อุทัยธานี!J398"")"),71)</f>
        <v>71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IFERROR(__xludf.DUMMYFUNCTION("IMPORTRANGE(""https://docs.google.com/spreadsheets/d/11923uPwbBZFjjGgGUA6NLw09EwE0CqkOc4q9oUmW1yo/edit?usp=sharing"",""อุทัยธานี!J399"")"),437)</f>
        <v>437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IFERROR(__xludf.DUMMYFUNCTION("IMPORTRANGE(""https://docs.google.com/spreadsheets/d/11923uPwbBZFjjGgGUA6NLw09EwE0CqkOc4q9oUmW1yo/edit?usp=sharing"",""อุทัยธานี!J400"")"),27)</f>
        <v>27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IFERROR(__xludf.DUMMYFUNCTION("IMPORTRANGE(""https://docs.google.com/spreadsheets/d/11923uPwbBZFjjGgGUA6NLw09EwE0CqkOc4q9oUmW1yo/edit?usp=sharing"",""อุทัยธานี!J403"")"),111)</f>
        <v>111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IFERROR(__xludf.DUMMYFUNCTION("IMPORTRANGE(""https://docs.google.com/spreadsheets/d/11923uPwbBZFjjGgGUA6NLw09EwE0CqkOc4q9oUmW1yo/edit?usp=sharing"",""อุทัยธานี!J404"")"),8)</f>
        <v>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IFERROR(__xludf.DUMMYFUNCTION("IMPORTRANGE(""https://docs.google.com/spreadsheets/d/11923uPwbBZFjjGgGUA6NLw09EwE0CqkOc4q9oUmW1yo/edit?usp=sharing"",""อุทัยธานี!J405"")"),53)</f>
        <v>53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IFERROR(__xludf.DUMMYFUNCTION("IMPORTRANGE(""https://docs.google.com/spreadsheets/d/11923uPwbBZFjjGgGUA6NLw09EwE0CqkOc4q9oUmW1yo/edit?usp=sharing"",""อุทัยธานี!J407"")"),58)</f>
        <v>58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IFERROR(__xludf.DUMMYFUNCTION("IMPORTRANGE(""https://docs.google.com/spreadsheets/d/11923uPwbBZFjjGgGUA6NLw09EwE0CqkOc4q9oUmW1yo/edit?usp=sharing"",""อุทัยธานี!J408"")"),4)</f>
        <v>4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IFERROR(__xludf.DUMMYFUNCTION("IMPORTRANGE(""https://docs.google.com/spreadsheets/d/11923uPwbBZFjjGgGUA6NLw09EwE0CqkOc4q9oUmW1yo/edit?usp=sharing"",""อุทัยธานี!J420"")"),843)</f>
        <v>843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IFERROR(__xludf.DUMMYFUNCTION("IMPORTRANGE(""https://docs.google.com/spreadsheets/d/11923uPwbBZFjjGgGUA6NLw09EwE0CqkOc4q9oUmW1yo/edit?usp=sharing"",""อุทัยธานี!J421"")"),80)</f>
        <v>80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IFERROR(__xludf.DUMMYFUNCTION("IMPORTRANGE(""https://docs.google.com/spreadsheets/d/11923uPwbBZFjjGgGUA6NLw09EwE0CqkOc4q9oUmW1yo/edit?usp=sharing"",""อุทัยธานี!J422"")"),138)</f>
        <v>138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IFERROR(__xludf.DUMMYFUNCTION("IMPORTRANGE(""https://docs.google.com/spreadsheets/d/11923uPwbBZFjjGgGUA6NLw09EwE0CqkOc4q9oUmW1yo/edit?usp=sharing"",""อุทัยธานี!J423"")"),14)</f>
        <v>14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IFERROR(__xludf.DUMMYFUNCTION("IMPORTRANGE(""https://docs.google.com/spreadsheets/d/11923uPwbBZFjjGgGUA6NLw09EwE0CqkOc4q9oUmW1yo/edit?usp=sharing"",""อุทัยธานี!J424"")"),705)</f>
        <v>705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IFERROR(__xludf.DUMMYFUNCTION("IMPORTRANGE(""https://docs.google.com/spreadsheets/d/11923uPwbBZFjjGgGUA6NLw09EwE0CqkOc4q9oUmW1yo/edit?usp=sharing"",""อุทัยธานี!J425"")"),66)</f>
        <v>66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IFERROR(__xludf.DUMMYFUNCTION("IMPORTRANGE(""https://docs.google.com/spreadsheets/d/11923uPwbBZFjjGgGUA6NLw09EwE0CqkOc4q9oUmW1yo/edit?usp=sharing"",""อุทัยธานี!J459"")"),5602)</f>
        <v>5602</v>
      </c>
      <c r="K564" s="371">
        <f ca="1">IF(I564&gt;0,J564*100/I564,0)</f>
        <v>361.41935483870969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IFERROR(__xludf.DUMMYFUNCTION("IMPORTRANGE(""https://docs.google.com/spreadsheets/d/11923uPwbBZFjjGgGUA6NLw09EwE0CqkOc4q9oUmW1yo/edit?usp=sharing"",""อุทัยธานี!M459"")"),96407.33)</f>
        <v>96407.33</v>
      </c>
      <c r="O564" s="372">
        <f t="shared" ref="O564:O568" ca="1" si="122">+IF(L564&gt;0,N564*100/L564,0)</f>
        <v>70.432006136762126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IFERROR(__xludf.DUMMYFUNCTION("IMPORTRANGE(""https://docs.google.com/spreadsheets/d/11923uPwbBZFjjGgGUA6NLw09EwE0CqkOc4q9oUmW1yo/edit?usp=sharing"",""อุทัยธานี!M461"")"),96407.33)</f>
        <v>96407.33</v>
      </c>
      <c r="O566" s="168">
        <f t="shared" ca="1" si="122"/>
        <v>70.432006136762126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IFERROR(__xludf.DUMMYFUNCTION("IMPORTRANGE(""https://docs.google.com/spreadsheets/d/11923uPwbBZFjjGgGUA6NLw09EwE0CqkOc4q9oUmW1yo/edit?usp=sharing"",""อุทัยธานี!M463"")"),96407.33)</f>
        <v>96407.33</v>
      </c>
      <c r="O568" s="168">
        <f t="shared" ca="1" si="122"/>
        <v>70.432006136762126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IFERROR(__xludf.DUMMYFUNCTION("IMPORTRANGE(""https://docs.google.com/spreadsheets/d/11923uPwbBZFjjGgGUA6NLw09EwE0CqkOc4q9oUmW1yo/edit?usp=sharing"",""อุทัยธานี!M466"")"),69765.33)</f>
        <v>69765.33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IFERROR(__xludf.DUMMYFUNCTION("IMPORTRANGE(""https://docs.google.com/spreadsheets/d/11923uPwbBZFjjGgGUA6NLw09EwE0CqkOc4q9oUmW1yo/edit?usp=sharing"",""อุทัยธานี!M467"")"),26642)</f>
        <v>26642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IFERROR(__xludf.DUMMYFUNCTION("IMPORTRANGE(""https://docs.google.com/spreadsheets/d/11923uPwbBZFjjGgGUA6NLw09EwE0CqkOc4q9oUmW1yo/edit?usp=sharing"",""อุทัยธานี!J468"")"),5602)</f>
        <v>5602</v>
      </c>
      <c r="K573" s="201">
        <f ca="1">IF(I573&gt;0,J573*100/I573,0)</f>
        <v>361.41935483870969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IFERROR(__xludf.DUMMYFUNCTION("IMPORTRANGE(""https://docs.google.com/spreadsheets/d/11923uPwbBZFjjGgGUA6NLw09EwE0CqkOc4q9oUmW1yo/edit?usp=sharing"",""อุทัยธานี!J471"")"),633)</f>
        <v>633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IFERROR(__xludf.DUMMYFUNCTION("IMPORTRANGE(""https://docs.google.com/spreadsheets/d/11923uPwbBZFjjGgGUA6NLw09EwE0CqkOc4q9oUmW1yo/edit?usp=sharing"",""อุทัยธานี!J472"")"),4969)</f>
        <v>4969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IFERROR(__xludf.DUMMYFUNCTION("IMPORTRANGE(""https://docs.google.com/spreadsheets/d/11923uPwbBZFjjGgGUA6NLw09EwE0CqkOc4q9oUmW1yo/edit?usp=sharing"",""อุทัยธานี!J475"")"),9)</f>
        <v>9</v>
      </c>
      <c r="K580" s="371">
        <f ca="1">IF(I580&gt;0,J580*100/I580,0)</f>
        <v>128.57142857142858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IFERROR(__xludf.DUMMYFUNCTION("IMPORTRANGE(""https://docs.google.com/spreadsheets/d/11923uPwbBZFjjGgGUA6NLw09EwE0CqkOc4q9oUmW1yo/edit?usp=sharing"",""อุทัยธานี!M475"")"),16070)</f>
        <v>16070</v>
      </c>
      <c r="O580" s="372">
        <f t="shared" ref="O580:O584" ca="1" si="124">+IF(L580&gt;0,N580*100/L580,0)</f>
        <v>14.366557300839464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IFERROR(__xludf.DUMMYFUNCTION("IMPORTRANGE(""https://docs.google.com/spreadsheets/d/11923uPwbBZFjjGgGUA6NLw09EwE0CqkOc4q9oUmW1yo/edit?usp=sharing"",""อุทัยธานี!M477"")"),16070)</f>
        <v>16070</v>
      </c>
      <c r="O582" s="168">
        <f t="shared" ca="1" si="124"/>
        <v>14.366557300839464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IFERROR(__xludf.DUMMYFUNCTION("IMPORTRANGE(""https://docs.google.com/spreadsheets/d/11923uPwbBZFjjGgGUA6NLw09EwE0CqkOc4q9oUmW1yo/edit?usp=sharing"",""อุทัยธานี!M479"")"),16070)</f>
        <v>16070</v>
      </c>
      <c r="O584" s="168">
        <f t="shared" ca="1" si="124"/>
        <v>14.366557300839464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IFERROR(__xludf.DUMMYFUNCTION("IMPORTRANGE(""https://docs.google.com/spreadsheets/d/11923uPwbBZFjjGgGUA6NLw09EwE0CqkOc4q9oUmW1yo/edit?usp=sharing"",""อุทัยธานี!M483"")"),16070)</f>
        <v>16070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IFERROR(__xludf.DUMMYFUNCTION("IMPORTRANGE(""https://docs.google.com/spreadsheets/d/11923uPwbBZFjjGgGUA6NLw09EwE0CqkOc4q9oUmW1yo/edit?usp=sharing"",""อุทัยธานี!J484"")"),8)</f>
        <v>8</v>
      </c>
      <c r="K589" s="163">
        <f t="shared" ref="K589:K596" ca="1" si="125">IF(I589&gt;0,J589*100/I589,0)</f>
        <v>114.28571428571429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IFERROR(__xludf.DUMMYFUNCTION("IMPORTRANGE(""https://docs.google.com/spreadsheets/d/11923uPwbBZFjjGgGUA6NLw09EwE0CqkOc4q9oUmW1yo/edit?usp=sharing"",""อุทัยธานี!J485"")"),7.07)</f>
        <v>7.07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IFERROR(__xludf.DUMMYFUNCTION("IMPORTRANGE(""https://docs.google.com/spreadsheets/d/11923uPwbBZFjjGgGUA6NLw09EwE0CqkOc4q9oUmW1yo/edit?usp=sharing"",""อุทัยธานี!J486"")"),14)</f>
        <v>14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IFERROR(__xludf.DUMMYFUNCTION("IMPORTRANGE(""https://docs.google.com/spreadsheets/d/11923uPwbBZFjjGgGUA6NLw09EwE0CqkOc4q9oUmW1yo/edit?usp=sharing"",""อุทัยธานี!J487"")"),13.05)</f>
        <v>13.05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IFERROR(__xludf.DUMMYFUNCTION("IMPORTRANGE(""https://docs.google.com/spreadsheets/d/11923uPwbBZFjjGgGUA6NLw09EwE0CqkOc4q9oUmW1yo/edit?usp=sharing"",""อุทัยธานี!J490"")"),9)</f>
        <v>9</v>
      </c>
      <c r="K595" s="163">
        <f t="shared" ca="1" si="125"/>
        <v>128.57142857142858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IFERROR(__xludf.DUMMYFUNCTION("IMPORTRANGE(""https://docs.google.com/spreadsheets/d/11923uPwbBZFjjGgGUA6NLw09EwE0CqkOc4q9oUmW1yo/edit?usp=sharing"",""อุทัยธานี!J491"")"),7.03)</f>
        <v>7.03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8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IFERROR(__xludf.DUMMYFUNCTION("IMPORTRANGE(""https://docs.google.com/spreadsheets/d/11923uPwbBZFjjGgGUA6NLw09EwE0CqkOc4q9oUmW1yo/edit?usp=sharing"",""อุทัยธานี!J523"")"),1496432.05)</f>
        <v>1496432.05</v>
      </c>
      <c r="K628" s="342">
        <f t="shared" ref="K628:K635" ca="1" si="129">IF(I628&gt;0,J628*100/I628,0)</f>
        <v>92.2971283150614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IFERROR(__xludf.DUMMYFUNCTION("IMPORTRANGE(""https://docs.google.com/spreadsheets/d/11923uPwbBZFjjGgGUA6NLw09EwE0CqkOc4q9oUmW1yo/edit?usp=sharing"",""อุทัยธานี!J524"")"),106)</f>
        <v>106</v>
      </c>
      <c r="K629" s="342">
        <f t="shared" ca="1" si="129"/>
        <v>98.148148148148152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IFERROR(__xludf.DUMMYFUNCTION("IMPORTRANGE(""https://docs.google.com/spreadsheets/d/11923uPwbBZFjjGgGUA6NLw09EwE0CqkOc4q9oUmW1yo/edit?usp=sharing"",""อุทัยธานี!J525"")"),2109350.4)</f>
        <v>2109350.4</v>
      </c>
      <c r="K630" s="342">
        <f t="shared" ca="1" si="129"/>
        <v>17.155539216066856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IFERROR(__xludf.DUMMYFUNCTION("IMPORTRANGE(""https://docs.google.com/spreadsheets/d/11923uPwbBZFjjGgGUA6NLw09EwE0CqkOc4q9oUmW1yo/edit?usp=sharing"",""อุทัยธานี!J526"")"),301)</f>
        <v>301</v>
      </c>
      <c r="K631" s="342">
        <f t="shared" ca="1" si="129"/>
        <v>44.395280235988203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IFERROR(__xludf.DUMMYFUNCTION("IMPORTRANGE(""https://docs.google.com/spreadsheets/d/11923uPwbBZFjjGgGUA6NLw09EwE0CqkOc4q9oUmW1yo/edit?usp=sharing"",""อุทัยธานี!J527"")"),1556594.72)</f>
        <v>1556594.72</v>
      </c>
      <c r="K632" s="342">
        <f t="shared" ca="1" si="129"/>
        <v>39.098907437031521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IFERROR(__xludf.DUMMYFUNCTION("IMPORTRANGE(""https://docs.google.com/spreadsheets/d/11923uPwbBZFjjGgGUA6NLw09EwE0CqkOc4q9oUmW1yo/edit?usp=sharing"",""อุทัยธานี!J528"")"),172)</f>
        <v>172</v>
      </c>
      <c r="K633" s="342">
        <f t="shared" ca="1" si="129"/>
        <v>69.354838709677423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IFERROR(__xludf.DUMMYFUNCTION("IMPORTRANGE(""https://docs.google.com/spreadsheets/d/11923uPwbBZFjjGgGUA6NLw09EwE0CqkOc4q9oUmW1yo/edit?usp=sharing"",""อุทัยธานี!I530"")"),96)</f>
        <v>96</v>
      </c>
      <c r="J635" s="505">
        <f ca="1">IFERROR(__xludf.DUMMYFUNCTION("IMPORTRANGE(""https://docs.google.com/spreadsheets/d/11923uPwbBZFjjGgGUA6NLw09EwE0CqkOc4q9oUmW1yo/edit?usp=sharing"",""อุทัยธานี!J530"")"),100)</f>
        <v>100</v>
      </c>
      <c r="K635" s="487">
        <f t="shared" ca="1" si="129"/>
        <v>104.16666666666667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38160</v>
      </c>
      <c r="M636" s="511"/>
      <c r="N636" s="510">
        <f ca="1">SUM(N637:N638)</f>
        <v>1656</v>
      </c>
      <c r="O636" s="510">
        <f t="shared" ref="O636:O640" ca="1" si="130">+IF(L636&gt;0,N636*100/L636,0)</f>
        <v>4.3396226415094343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38160</v>
      </c>
      <c r="M638" s="521"/>
      <c r="N638" s="522">
        <f ca="1">SUM(N639:N640)</f>
        <v>1656</v>
      </c>
      <c r="O638" s="522">
        <f t="shared" ca="1" si="130"/>
        <v>4.3396226415094343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38160</v>
      </c>
      <c r="M640" s="521"/>
      <c r="N640" s="522">
        <f ca="1">SUM(N641:N644)</f>
        <v>1656</v>
      </c>
      <c r="O640" s="522">
        <f t="shared" ca="1" si="130"/>
        <v>4.3396226415094343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1656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IFERROR(__xludf.DUMMYFUNCTION("IMPORTRANGE(""https://docs.google.com/spreadsheets/d/11923uPwbBZFjjGgGUA6NLw09EwE0CqkOc4q9oUmW1yo/edit?usp=sharing"",""อุทัยธานี!J541"")"),0)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IFERROR(__xludf.DUMMYFUNCTION("IMPORTRANGE(""https://docs.google.com/spreadsheets/d/11923uPwbBZFjjGgGUA6NLw09EwE0CqkOc4q9oUmW1yo/edit?usp=sharing"",""อุทัยธานี!J542"")"),0)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IFERROR(__xludf.DUMMYFUNCTION("IMPORTRANGE(""https://docs.google.com/spreadsheets/d/11923uPwbBZFjjGgGUA6NLw09EwE0CqkOc4q9oUmW1yo/edit?usp=sharing"",""อุทัยธานี!I543"")"),0)</f>
        <v>0</v>
      </c>
      <c r="J648" s="536">
        <f ca="1">IFERROR(__xludf.DUMMYFUNCTION("IMPORTRANGE(""https://docs.google.com/spreadsheets/d/11923uPwbBZFjjGgGUA6NLw09EwE0CqkOc4q9oUmW1yo/edit?usp=sharing"",""อุทัยธานี!J543"")"),0)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IFERROR(__xludf.DUMMYFUNCTION("IMPORTRANGE(""https://docs.google.com/spreadsheets/d/11923uPwbBZFjjGgGUA6NLw09EwE0CqkOc4q9oUmW1yo/edit?usp=sharing"",""อุทัยธานี!L543"")"),0)</f>
        <v>0</v>
      </c>
      <c r="M648" s="521"/>
      <c r="N648" s="538">
        <f ca="1">IFERROR(__xludf.DUMMYFUNCTION("IMPORTRANGE(""https://docs.google.com/spreadsheets/d/11923uPwbBZFjjGgGUA6NLw09EwE0CqkOc4q9oUmW1yo/edit?usp=sharing"",""อุทัยธานี!M543"")"),0)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IFERROR(__xludf.DUMMYFUNCTION("IMPORTRANGE(""https://docs.google.com/spreadsheets/d/11923uPwbBZFjjGgGUA6NLw09EwE0CqkOc4q9oUmW1yo/edit?usp=sharing"",""อุทัยธานี!I544"")"),0)</f>
        <v>0</v>
      </c>
      <c r="J649" s="536">
        <f ca="1">IFERROR(__xludf.DUMMYFUNCTION("IMPORTRANGE(""https://docs.google.com/spreadsheets/d/11923uPwbBZFjjGgGUA6NLw09EwE0CqkOc4q9oUmW1yo/edit?usp=sharing"",""อุทัยธานี!J544"")"),0)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IFERROR(__xludf.DUMMYFUNCTION("IMPORTRANGE(""https://docs.google.com/spreadsheets/d/11923uPwbBZFjjGgGUA6NLw09EwE0CqkOc4q9oUmW1yo/edit?usp=sharing"",""อุทัยธานี!L544"")"),0)</f>
        <v>0</v>
      </c>
      <c r="M649" s="521"/>
      <c r="N649" s="538">
        <f ca="1">IFERROR(__xludf.DUMMYFUNCTION("IMPORTRANGE(""https://docs.google.com/spreadsheets/d/11923uPwbBZFjjGgGUA6NLw09EwE0CqkOc4q9oUmW1yo/edit?usp=sharing"",""อุทัยธานี!M544"")"),0)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IFERROR(__xludf.DUMMYFUNCTION("IMPORTRANGE(""https://docs.google.com/spreadsheets/d/11923uPwbBZFjjGgGUA6NLw09EwE0CqkOc4q9oUmW1yo/edit?usp=sharing"",""อุทัยธานี!I545"")"),115)</f>
        <v>115</v>
      </c>
      <c r="J650" s="536">
        <f ca="1">IFERROR(__xludf.DUMMYFUNCTION("IMPORTRANGE(""https://docs.google.com/spreadsheets/d/11923uPwbBZFjjGgGUA6NLw09EwE0CqkOc4q9oUmW1yo/edit?usp=sharing"",""อุทัยธานี!J545"")"),55.75)</f>
        <v>55.75</v>
      </c>
      <c r="K650" s="537">
        <f t="shared" ca="1" si="131"/>
        <v>48.478260869565219</v>
      </c>
      <c r="L650" s="522">
        <f ca="1">IFERROR(__xludf.DUMMYFUNCTION("IMPORTRANGE(""https://docs.google.com/spreadsheets/d/11923uPwbBZFjjGgGUA6NLw09EwE0CqkOc4q9oUmW1yo/edit?usp=sharing"",""อุทัยธานี!L545"")"),575)</f>
        <v>575</v>
      </c>
      <c r="M650" s="521"/>
      <c r="N650" s="538">
        <f ca="1">IFERROR(__xludf.DUMMYFUNCTION("IMPORTRANGE(""https://docs.google.com/spreadsheets/d/11923uPwbBZFjjGgGUA6NLw09EwE0CqkOc4q9oUmW1yo/edit?usp=sharing"",""อุทัยธานี!M545"")"),0)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IFERROR(__xludf.DUMMYFUNCTION("IMPORTRANGE(""https://docs.google.com/spreadsheets/d/11923uPwbBZFjjGgGUA6NLw09EwE0CqkOc4q9oUmW1yo/edit?usp=sharing"",""อุทัยธานี!I546"")"),185)</f>
        <v>185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IFERROR(__xludf.DUMMYFUNCTION("IMPORTRANGE(""https://docs.google.com/spreadsheets/d/11923uPwbBZFjjGgGUA6NLw09EwE0CqkOc4q9oUmW1yo/edit?usp=sharing"",""อุทัยธานี!L546"")"),4625)</f>
        <v>4625</v>
      </c>
      <c r="M651" s="521"/>
      <c r="N651" s="538">
        <f ca="1">IFERROR(__xludf.DUMMYFUNCTION("IMPORTRANGE(""https://docs.google.com/spreadsheets/d/11923uPwbBZFjjGgGUA6NLw09EwE0CqkOc4q9oUmW1yo/edit?usp=sharing"",""อุทัยธานี!M546"")"),0)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IFERROR(__xludf.DUMMYFUNCTION("IMPORTRANGE(""https://docs.google.com/spreadsheets/d/11923uPwbBZFjjGgGUA6NLw09EwE0CqkOc4q9oUmW1yo/edit?usp=sharing"",""อุทัยธานี!J547"")"),0)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IFERROR(__xludf.DUMMYFUNCTION("IMPORTRANGE(""https://docs.google.com/spreadsheets/d/11923uPwbBZFjjGgGUA6NLw09EwE0CqkOc4q9oUmW1yo/edit?usp=sharing"",""อุทัยธานี!J548"")"),0)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IFERROR(__xludf.DUMMYFUNCTION("IMPORTRANGE(""https://docs.google.com/spreadsheets/d/11923uPwbBZFjjGgGUA6NLw09EwE0CqkOc4q9oUmW1yo/edit?usp=sharing"",""อุทัยธานี!J550"")"),0)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IFERROR(__xludf.DUMMYFUNCTION("IMPORTRANGE(""https://docs.google.com/spreadsheets/d/11923uPwbBZFjjGgGUA6NLw09EwE0CqkOc4q9oUmW1yo/edit?usp=sharing"",""อุทัยธานี!J551"")"),0)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IFERROR(__xludf.DUMMYFUNCTION("IMPORTRANGE(""https://docs.google.com/spreadsheets/d/11923uPwbBZFjjGgGUA6NLw09EwE0CqkOc4q9oUmW1yo/edit?usp=sharing"",""อุทัยธานี!J552"")"),0)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IFERROR(__xludf.DUMMYFUNCTION("IMPORTRANGE(""https://docs.google.com/spreadsheets/d/11923uPwbBZFjjGgGUA6NLw09EwE0CqkOc4q9oUmW1yo/edit?usp=sharing"",""อุทัยธานี!J553"")"),0)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IFERROR(__xludf.DUMMYFUNCTION("IMPORTRANGE(""https://docs.google.com/spreadsheets/d/11923uPwbBZFjjGgGUA6NLw09EwE0CqkOc4q9oUmW1yo/edit?usp=sharing"",""อุทัยธานี!J554"")"),0)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IFERROR(__xludf.DUMMYFUNCTION("IMPORTRANGE(""https://docs.google.com/spreadsheets/d/11923uPwbBZFjjGgGUA6NLw09EwE0CqkOc4q9oUmW1yo/edit?usp=sharing"",""อุทัยธานี!J555"")"),0)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IFERROR(__xludf.DUMMYFUNCTION("IMPORTRANGE(""https://docs.google.com/spreadsheets/d/11923uPwbBZFjjGgGUA6NLw09EwE0CqkOc4q9oUmW1yo/edit?usp=sharing"",""อุทัยธานี!J556"")"),29)</f>
        <v>29</v>
      </c>
      <c r="K661" s="537"/>
      <c r="L661" s="522">
        <f ca="1">IFERROR(__xludf.DUMMYFUNCTION("IMPORTRANGE(""https://docs.google.com/spreadsheets/d/11923uPwbBZFjjGgGUA6NLw09EwE0CqkOc4q9oUmW1yo/edit?usp=sharing"",""อุทัยธานี!L556"")"),19920)</f>
        <v>19920</v>
      </c>
      <c r="M661" s="521"/>
      <c r="N661" s="538">
        <f ca="1">IFERROR(__xludf.DUMMYFUNCTION("IMPORTRANGE(""https://docs.google.com/spreadsheets/d/11923uPwbBZFjjGgGUA6NLw09EwE0CqkOc4q9oUmW1yo/edit?usp=sharing"",""อุทัยธานี!M556"")"),1656)</f>
        <v>1656</v>
      </c>
      <c r="O661" s="537">
        <f ca="1">IF(L661&gt;0,N661*100/L661,0)</f>
        <v>8.3132530120481931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IFERROR(__xludf.DUMMYFUNCTION("IMPORTRANGE(""https://docs.google.com/spreadsheets/d/11923uPwbBZFjjGgGUA6NLw09EwE0CqkOc4q9oUmW1yo/edit?usp=sharing"",""อุทัยธานี!J557"")"),30)</f>
        <v>30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IFERROR(__xludf.DUMMYFUNCTION("IMPORTRANGE(""https://docs.google.com/spreadsheets/d/11923uPwbBZFjjGgGUA6NLw09EwE0CqkOc4q9oUmW1yo/edit?usp=sharing"",""อุทัยธานี!I558"")"),498)</f>
        <v>498</v>
      </c>
      <c r="J663" s="536">
        <f ca="1">IFERROR(__xludf.DUMMYFUNCTION("IMPORTRANGE(""https://docs.google.com/spreadsheets/d/11923uPwbBZFjjGgGUA6NLw09EwE0CqkOc4q9oUmW1yo/edit?usp=sharing"",""อุทัยธานี!J558"")"),503.11)</f>
        <v>503.11</v>
      </c>
      <c r="K663" s="537">
        <f ca="1">IF(I663&gt;0,J663*100/I663,0)</f>
        <v>101.02610441767068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IFERROR(__xludf.DUMMYFUNCTION("IMPORTRANGE(""https://docs.google.com/spreadsheets/d/11923uPwbBZFjjGgGUA6NLw09EwE0CqkOc4q9oUmW1yo/edit?usp=sharing"",""อุทัยธานี!I560"")"),6)</f>
        <v>6</v>
      </c>
      <c r="J665" s="536">
        <f ca="1">IFERROR(__xludf.DUMMYFUNCTION("IMPORTRANGE(""https://docs.google.com/spreadsheets/d/11923uPwbBZFjjGgGUA6NLw09EwE0CqkOc4q9oUmW1yo/edit?usp=sharing"",""อุทัยธานี!J560"")"),4)</f>
        <v>4</v>
      </c>
      <c r="K665" s="537">
        <f ca="1">IF(I665&gt;0,J665*100/I665,0)</f>
        <v>66.666666666666671</v>
      </c>
      <c r="L665" s="522">
        <f ca="1">IFERROR(__xludf.DUMMYFUNCTION("IMPORTRANGE(""https://docs.google.com/spreadsheets/d/11923uPwbBZFjjGgGUA6NLw09EwE0CqkOc4q9oUmW1yo/edit?usp=sharing"",""อุทัยธานี!L560"")"),720)</f>
        <v>720</v>
      </c>
      <c r="M665" s="521"/>
      <c r="N665" s="538">
        <f ca="1">IFERROR(__xludf.DUMMYFUNCTION("IMPORTRANGE(""https://docs.google.com/spreadsheets/d/11923uPwbBZFjjGgGUA6NLw09EwE0CqkOc4q9oUmW1yo/edit?usp=sharing"",""อุทัยธานี!M560"")"),0)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IFERROR(__xludf.DUMMYFUNCTION("IMPORTRANGE(""https://docs.google.com/spreadsheets/d/11923uPwbBZFjjGgGUA6NLw09EwE0CqkOc4q9oUmW1yo/edit?usp=sharing"",""อุทัยธานี!J561"")"),4)</f>
        <v>4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IFERROR(__xludf.DUMMYFUNCTION("IMPORTRANGE(""https://docs.google.com/spreadsheets/d/11923uPwbBZFjjGgGUA6NLw09EwE0CqkOc4q9oUmW1yo/edit?usp=sharing"",""อุทัยธานี!J562"")"),88.61)</f>
        <v>88.61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IFERROR(__xludf.DUMMYFUNCTION("IMPORTRANGE(""https://docs.google.com/spreadsheets/d/11923uPwbBZFjjGgGUA6NLw09EwE0CqkOc4q9oUmW1yo/edit?usp=sharing"",""อุทัยธานี!I563"")"),6)</f>
        <v>6</v>
      </c>
      <c r="J668" s="536">
        <f ca="1">IFERROR(__xludf.DUMMYFUNCTION("IMPORTRANGE(""https://docs.google.com/spreadsheets/d/11923uPwbBZFjjGgGUA6NLw09EwE0CqkOc4q9oUmW1yo/edit?usp=sharing"",""อุทัยธานี!J563"")"),0)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IFERROR(__xludf.DUMMYFUNCTION("IMPORTRANGE(""https://docs.google.com/spreadsheets/d/11923uPwbBZFjjGgGUA6NLw09EwE0CqkOc4q9oUmW1yo/edit?usp=sharing"",""อุทัยธานี!L563"")"),5280)</f>
        <v>5280</v>
      </c>
      <c r="M668" s="521"/>
      <c r="N668" s="538">
        <f ca="1">IFERROR(__xludf.DUMMYFUNCTION("IMPORTRANGE(""https://docs.google.com/spreadsheets/d/11923uPwbBZFjjGgGUA6NLw09EwE0CqkOc4q9oUmW1yo/edit?usp=sharing"",""อุทัยธานี!M563"")"),0)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IFERROR(__xludf.DUMMYFUNCTION("IMPORTRANGE(""https://docs.google.com/spreadsheets/d/11923uPwbBZFjjGgGUA6NLw09EwE0CqkOc4q9oUmW1yo/edit?usp=sharing"",""อุทัยธานี!J564"")"),0)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IFERROR(__xludf.DUMMYFUNCTION("IMPORTRANGE(""https://docs.google.com/spreadsheets/d/11923uPwbBZFjjGgGUA6NLw09EwE0CqkOc4q9oUmW1yo/edit?usp=sharing"",""อุทัยธานี!J565"")"),0)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IFERROR(__xludf.DUMMYFUNCTION("IMPORTRANGE(""https://docs.google.com/spreadsheets/d/11923uPwbBZFjjGgGUA6NLw09EwE0CqkOc4q9oUmW1yo/edit?usp=sharing"",""อุทัยธานี!I566"")"),88)</f>
        <v>88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IFERROR(__xludf.DUMMYFUNCTION("IMPORTRANGE(""https://docs.google.com/spreadsheets/d/11923uPwbBZFjjGgGUA6NLw09EwE0CqkOc4q9oUmW1yo/edit?usp=sharing"",""อุทัยธานี!L566"")"),7040)</f>
        <v>7040</v>
      </c>
      <c r="M671" s="521"/>
      <c r="N671" s="538">
        <f ca="1">IFERROR(__xludf.DUMMYFUNCTION("IMPORTRANGE(""https://docs.google.com/spreadsheets/d/11923uPwbBZFjjGgGUA6NLw09EwE0CqkOc4q9oUmW1yo/edit?usp=sharing"",""อุทัยธานี!M566"")"),0)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IFERROR(__xludf.DUMMYFUNCTION("IMPORTRANGE(""https://docs.google.com/spreadsheets/d/11923uPwbBZFjjGgGUA6NLw09EwE0CqkOc4q9oUmW1yo/edit?usp=sharing"",""อุทัยธานี!J567"")"),0)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IFERROR(__xludf.DUMMYFUNCTION("IMPORTRANGE(""https://docs.google.com/spreadsheets/d/11923uPwbBZFjjGgGUA6NLw09EwE0CqkOc4q9oUmW1yo/edit?usp=sharing"",""อุทัยธานี!J568"")"),0)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IFERROR(__xludf.DUMMYFUNCTION("IMPORTRANGE(""https://docs.google.com/spreadsheets/d/11923uPwbBZFjjGgGUA6NLw09EwE0CqkOc4q9oUmW1yo/edit?usp=sharing"",""อุทัยธานี!J569"")"),0)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IFERROR(__xludf.DUMMYFUNCTION("IMPORTRANGE(""https://docs.google.com/spreadsheets/d/11923uPwbBZFjjGgGUA6NLw09EwE0CqkOc4q9oUmW1yo/edit?usp=sharing"",""อุทัยธานี!J570"")"),0)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IFERROR(__xludf.DUMMYFUNCTION("IMPORTRANGE(""https://docs.google.com/spreadsheets/d/11923uPwbBZFjjGgGUA6NLw09EwE0CqkOc4q9oUmW1yo/edit?usp=sharing"",""อุทัยธานี!J571"")"),0)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IFERROR(__xludf.DUMMYFUNCTION("IMPORTRANGE(""https://docs.google.com/spreadsheets/d/11923uPwbBZFjjGgGUA6NLw09EwE0CqkOc4q9oUmW1yo/edit?usp=sharing"",""อุทัยธานี!J572"")"),0)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260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7384531</v>
      </c>
      <c r="M8" s="23">
        <f t="shared" ca="1" si="0"/>
        <v>3982993</v>
      </c>
      <c r="N8" s="23">
        <f t="shared" ca="1" si="0"/>
        <v>3546076.9899999993</v>
      </c>
      <c r="O8" s="22">
        <f t="shared" ref="O8:O16" ca="1" si="1">IF(L8&gt;0,N8*100/L8,0)</f>
        <v>48.02034130535845</v>
      </c>
      <c r="P8" s="22">
        <f t="shared" ref="P8:P16" ca="1" si="2">IF(M8&gt;0,N8*100/M8,0)</f>
        <v>89.030460008340441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7384531</v>
      </c>
      <c r="M10" s="30">
        <f t="shared" ca="1" si="4"/>
        <v>3982993</v>
      </c>
      <c r="N10" s="30">
        <f t="shared" ca="1" si="4"/>
        <v>3546076.9899999993</v>
      </c>
      <c r="O10" s="29">
        <f t="shared" ca="1" si="1"/>
        <v>48.02034130535845</v>
      </c>
      <c r="P10" s="29">
        <f t="shared" ca="1" si="2"/>
        <v>89.030460008340441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7384531</v>
      </c>
      <c r="M12" s="39">
        <f t="shared" ca="1" si="6"/>
        <v>3982993</v>
      </c>
      <c r="N12" s="39">
        <f t="shared" ca="1" si="6"/>
        <v>3546076.9899999993</v>
      </c>
      <c r="O12" s="39">
        <f t="shared" ca="1" si="1"/>
        <v>48.02034130535845</v>
      </c>
      <c r="P12" s="39">
        <f t="shared" ca="1" si="2"/>
        <v>89.030460008340441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5203531</v>
      </c>
      <c r="M14" s="39">
        <f t="shared" si="8"/>
        <v>0</v>
      </c>
      <c r="N14" s="39">
        <f t="shared" ca="1" si="8"/>
        <v>1051630.5799999989</v>
      </c>
      <c r="O14" s="39">
        <f t="shared" ca="1" si="1"/>
        <v>20.209941672299038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3983895</v>
      </c>
      <c r="M18" s="23">
        <f t="shared" ca="1" si="11"/>
        <v>3982993</v>
      </c>
      <c r="N18" s="23">
        <f t="shared" ca="1" si="11"/>
        <v>2494446.41</v>
      </c>
      <c r="O18" s="22">
        <f t="shared" ref="O18:O20" ca="1" si="12">IF(L18&gt;0,N18*100/L18,0)</f>
        <v>62.613256875494962</v>
      </c>
      <c r="P18" s="22">
        <f t="shared" ref="P18:P26" ca="1" si="13">IF(M18&gt;0,N18*100/M18,0)</f>
        <v>62.627436452938781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3983895</v>
      </c>
      <c r="M20" s="30">
        <f t="shared" ca="1" si="15"/>
        <v>3982993</v>
      </c>
      <c r="N20" s="30">
        <f t="shared" ca="1" si="15"/>
        <v>2494446.41</v>
      </c>
      <c r="O20" s="29">
        <f t="shared" ca="1" si="12"/>
        <v>62.613256875494962</v>
      </c>
      <c r="P20" s="29">
        <f t="shared" ca="1" si="13"/>
        <v>62.627436452938781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3983895</v>
      </c>
      <c r="M22" s="42">
        <f t="shared" ca="1" si="18"/>
        <v>3982993</v>
      </c>
      <c r="N22" s="39">
        <f t="shared" ca="1" si="18"/>
        <v>2494446.41</v>
      </c>
      <c r="O22" s="39">
        <f t="shared" ca="1" si="17"/>
        <v>62.613256875494962</v>
      </c>
      <c r="P22" s="39">
        <f t="shared" ca="1" si="13"/>
        <v>62.627436452938781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1802895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3400636</v>
      </c>
      <c r="M28" s="23">
        <f t="shared" si="23"/>
        <v>0</v>
      </c>
      <c r="N28" s="23">
        <f t="shared" ca="1" si="23"/>
        <v>1051630.5799999989</v>
      </c>
      <c r="O28" s="22">
        <f t="shared" ref="O28:O30" ca="1" si="24">IF(L28&gt;0,N28*100/L28,0)</f>
        <v>30.924526470930701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3400636</v>
      </c>
      <c r="M30" s="30">
        <f t="shared" si="27"/>
        <v>0</v>
      </c>
      <c r="N30" s="30">
        <f t="shared" ca="1" si="27"/>
        <v>1051630.5799999989</v>
      </c>
      <c r="O30" s="29">
        <f t="shared" ca="1" si="24"/>
        <v>30.924526470930701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3400636</v>
      </c>
      <c r="M32" s="39">
        <f t="shared" si="30"/>
        <v>0</v>
      </c>
      <c r="N32" s="39">
        <f t="shared" ca="1" si="30"/>
        <v>1051630.5799999989</v>
      </c>
      <c r="O32" s="39">
        <f t="shared" ca="1" si="29"/>
        <v>30.924526470930701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3400636</v>
      </c>
      <c r="M34" s="39">
        <f t="shared" si="32"/>
        <v>0</v>
      </c>
      <c r="N34" s="39">
        <f t="shared" ca="1" si="32"/>
        <v>1051630.5799999989</v>
      </c>
      <c r="O34" s="39">
        <f t="shared" ca="1" si="29"/>
        <v>30.924526470930701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3983895</v>
      </c>
      <c r="M37" s="55">
        <f t="shared" ca="1" si="33"/>
        <v>3982993</v>
      </c>
      <c r="N37" s="55">
        <f t="shared" ca="1" si="33"/>
        <v>2494446.41</v>
      </c>
      <c r="O37" s="56">
        <f t="shared" ca="1" si="29"/>
        <v>62.613256875494962</v>
      </c>
      <c r="P37" s="56">
        <f t="shared" ca="1" si="25"/>
        <v>62.627436452938781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840900</v>
      </c>
      <c r="N41" s="79">
        <f t="shared" ca="1" si="34"/>
        <v>602375.88</v>
      </c>
      <c r="O41" s="78">
        <f t="shared" ref="O41:O43" ca="1" si="35">IF(L41&gt;0,N41*100/L41,0)</f>
        <v>71.634662861220121</v>
      </c>
      <c r="P41" s="78">
        <f t="shared" ref="P41:P43" ca="1" si="36">IF(M41&gt;0,N41*100/M41,0)</f>
        <v>71.634662861220121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840900</v>
      </c>
      <c r="N43" s="79">
        <f t="shared" ca="1" si="38"/>
        <v>602375.88</v>
      </c>
      <c r="O43" s="78">
        <f t="shared" ca="1" si="35"/>
        <v>71.634662861220121</v>
      </c>
      <c r="P43" s="78">
        <f t="shared" ca="1" si="36"/>
        <v>71.634662861220121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IFERROR(__xludf.DUMMYFUNCTION("IMPORTRANGE(""https://docs.google.com/spreadsheets/d/1Yj_ptqi66GCucihVvJfMjLAmec39IyEx_6qawtMGysU/edit?usp=sharing"",""สบก!Q20"")"),840900)</f>
        <v>840900</v>
      </c>
      <c r="N45" s="50">
        <f ca="1">IFERROR(__xludf.DUMMYFUNCTION("IMPORTRANGE(""https://docs.google.com/spreadsheets/d/1Yj_ptqi66GCucihVvJfMjLAmec39IyEx_6qawtMGysU/edit?usp=sharing"",""สบก!R20"")"),602375.88)</f>
        <v>602375.88</v>
      </c>
      <c r="O45" s="39">
        <f ca="1">IF(L45&gt;0,N45*100/L45,0)</f>
        <v>71.634662861220121</v>
      </c>
      <c r="P45" s="39">
        <f ca="1">IF(M45&gt;0,N45*100/M45,0)</f>
        <v>71.634662861220121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488538</v>
      </c>
      <c r="N53" s="121">
        <f t="shared" ca="1" si="39"/>
        <v>385603</v>
      </c>
      <c r="O53" s="120">
        <f t="shared" ref="O53:O55" ca="1" si="40">IF(L53&gt;0,N53*100/L53,0)</f>
        <v>82.218123667377398</v>
      </c>
      <c r="P53" s="120">
        <f t="shared" ref="P53:P55" ca="1" si="41">IF(M53&gt;0,N53*100/M53,0)</f>
        <v>78.929991116351232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488538</v>
      </c>
      <c r="N55" s="121">
        <f t="shared" ca="1" si="43"/>
        <v>385603</v>
      </c>
      <c r="O55" s="120">
        <f t="shared" ca="1" si="40"/>
        <v>82.218123667377398</v>
      </c>
      <c r="P55" s="120">
        <f t="shared" ca="1" si="41"/>
        <v>78.929991116351232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IFERROR(__xludf.DUMMYFUNCTION("IMPORTRANGE(""https://docs.google.com/spreadsheets/d/1Yj_ptqi66GCucihVvJfMjLAmec39IyEx_6qawtMGysU/edit?usp=sharing"",""สบก!Z20"")"),488538)</f>
        <v>488538</v>
      </c>
      <c r="N57" s="50">
        <f ca="1">IFERROR(__xludf.DUMMYFUNCTION("IMPORTRANGE(""https://docs.google.com/spreadsheets/d/1Yj_ptqi66GCucihVvJfMjLAmec39IyEx_6qawtMGysU/edit?usp=sharing"",""สบก!AA20"")"),385603)</f>
        <v>385603</v>
      </c>
      <c r="O57" s="39">
        <f ca="1">IF(L57&gt;0,N57*100/L57,0)</f>
        <v>82.218123667377398</v>
      </c>
      <c r="P57" s="39">
        <f ca="1">IF(M57&gt;0,N57*100/M57,0)</f>
        <v>78.929991116351232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206400</v>
      </c>
      <c r="N140" s="152">
        <f t="shared" ca="1" si="64"/>
        <v>125575</v>
      </c>
      <c r="O140" s="151">
        <f t="shared" ref="O140:O142" ca="1" si="65">IF(L140&gt;0,N140*100/L140,0)</f>
        <v>181.99275362318841</v>
      </c>
      <c r="P140" s="151">
        <f t="shared" ref="P140:P142" ca="1" si="66">IF(M140&gt;0,N140*100/M140,0)</f>
        <v>60.840600775193799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206400</v>
      </c>
      <c r="N142" s="88">
        <f t="shared" ca="1" si="68"/>
        <v>125575</v>
      </c>
      <c r="O142" s="156">
        <f t="shared" ca="1" si="65"/>
        <v>181.99275362318841</v>
      </c>
      <c r="P142" s="156">
        <f t="shared" ca="1" si="66"/>
        <v>60.840600775193799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IFERROR(__xludf.DUMMYFUNCTION("IMPORTRANGE(""https://docs.google.com/spreadsheets/d/1Yj_ptqi66GCucihVvJfMjLAmec39IyEx_6qawtMGysU/edit?usp=sharing"",""สบก!BJ20"")"),206400)</f>
        <v>206400</v>
      </c>
      <c r="N144" s="168">
        <f ca="1">IFERROR(__xludf.DUMMYFUNCTION("IMPORTRANGE(""https://docs.google.com/spreadsheets/d/1Yj_ptqi66GCucihVvJfMjLAmec39IyEx_6qawtMGysU/edit?usp=sharing"",""สบก!BK20"")"),125575)</f>
        <v>125575</v>
      </c>
      <c r="O144" s="168">
        <f ca="1">IF(L144&gt;0,N144*100/L144,0)</f>
        <v>181.99275362318841</v>
      </c>
      <c r="P144" s="168">
        <f ca="1">IF(M144&gt;0,N144*100/M144,0)</f>
        <v>60.840600775193799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IFERROR(__xludf.DUMMYFUNCTION("IMPORTRANGE(""https://docs.google.com/spreadsheets/d/11923uPwbBZFjjGgGUA6NLw09EwE0CqkOc4q9oUmW1yo/edit?usp=sharing"",""กำแพงเพชร!J84"")"),78)</f>
        <v>78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IFERROR(__xludf.DUMMYFUNCTION("IMPORTRANGE(""https://docs.google.com/spreadsheets/d/11923uPwbBZFjjGgGUA6NLw09EwE0CqkOc4q9oUmW1yo/edit?usp=sharing"",""กำแพงเพชร!J85"")"),78)</f>
        <v>78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187626</v>
      </c>
      <c r="O271" s="151">
        <f t="shared" ref="O271:O273" ca="1" si="84">IF(L271&gt;0,N271*100/L271,0)</f>
        <v>58.780075187969928</v>
      </c>
      <c r="P271" s="151">
        <f t="shared" ref="P271:P273" ca="1" si="85">IF(M271&gt;0,N271*100/M271,0)</f>
        <v>58.780075187969928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319200</v>
      </c>
      <c r="N273" s="88">
        <f t="shared" ca="1" si="87"/>
        <v>187626</v>
      </c>
      <c r="O273" s="156">
        <f t="shared" ca="1" si="84"/>
        <v>58.780075187969928</v>
      </c>
      <c r="P273" s="156">
        <f t="shared" ca="1" si="85"/>
        <v>58.780075187969928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IFERROR(__xludf.DUMMYFUNCTION("IMPORTRANGE(""https://docs.google.com/spreadsheets/d/1Yj_ptqi66GCucihVvJfMjLAmec39IyEx_6qawtMGysU/edit?usp=sharing"",""สบก!CK20"")"),319200)</f>
        <v>319200</v>
      </c>
      <c r="N275" s="168">
        <f ca="1">IFERROR(__xludf.DUMMYFUNCTION("IMPORTRANGE(""https://docs.google.com/spreadsheets/d/1Yj_ptqi66GCucihVvJfMjLAmec39IyEx_6qawtMGysU/edit?usp=sharing"",""สบก!CL20"")"),187626)</f>
        <v>187626</v>
      </c>
      <c r="O275" s="168">
        <f ca="1">IF(L275&gt;0,N275*100/L275,0)</f>
        <v>58.780075187969928</v>
      </c>
      <c r="P275" s="168">
        <f ca="1">IF(M275&gt;0,N275*100/M275,0)</f>
        <v>58.780075187969928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194600</v>
      </c>
      <c r="N310" s="152">
        <f t="shared" ca="1" si="93"/>
        <v>79064.84</v>
      </c>
      <c r="O310" s="151">
        <f t="shared" ref="O310:O312" ca="1" si="94">IF(L310&gt;0,N310*100/L310,0)</f>
        <v>40.629414182939364</v>
      </c>
      <c r="P310" s="151">
        <f t="shared" ref="P310:P312" ca="1" si="95">IF(M310&gt;0,N310*100/M310,0)</f>
        <v>40.629414182939364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194600</v>
      </c>
      <c r="N312" s="88">
        <f t="shared" ca="1" si="97"/>
        <v>79064.84</v>
      </c>
      <c r="O312" s="156">
        <f t="shared" ca="1" si="94"/>
        <v>40.629414182939364</v>
      </c>
      <c r="P312" s="156">
        <f t="shared" ca="1" si="95"/>
        <v>40.629414182939364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IFERROR(__xludf.DUMMYFUNCTION("IMPORTRANGE(""https://docs.google.com/spreadsheets/d/1Yj_ptqi66GCucihVvJfMjLAmec39IyEx_6qawtMGysU/edit?usp=sharing"",""สบก!DC20"")"),194600)</f>
        <v>194600</v>
      </c>
      <c r="N314" s="168">
        <f ca="1">IFERROR(__xludf.DUMMYFUNCTION("IMPORTRANGE(""https://docs.google.com/spreadsheets/d/1Yj_ptqi66GCucihVvJfMjLAmec39IyEx_6qawtMGysU/edit?usp=sharing"",""สบก!DD20"")"),79064.84)</f>
        <v>79064.84</v>
      </c>
      <c r="O314" s="168">
        <f ca="1">IF(L314&gt;0,N314*100/L314,0)</f>
        <v>40.629414182939364</v>
      </c>
      <c r="P314" s="168">
        <f ca="1">IF(M314&gt;0,N314*100/M314,0)</f>
        <v>40.629414182939364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IFERROR(__xludf.DUMMYFUNCTION("IMPORTRANGE(""https://docs.google.com/spreadsheets/d/11923uPwbBZFjjGgGUA6NLw09EwE0CqkOc4q9oUmW1yo/edit?usp=sharing"",""กำแพงเพชร!J228"")"),91)</f>
        <v>91</v>
      </c>
      <c r="K328" s="317">
        <f ca="1">IF(I328&gt;0,J328*100/I328,0)</f>
        <v>7.5268817204301079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1987630</v>
      </c>
      <c r="M329" s="152">
        <f t="shared" ca="1" si="98"/>
        <v>1829790</v>
      </c>
      <c r="N329" s="152">
        <f t="shared" ca="1" si="98"/>
        <v>1026996.69</v>
      </c>
      <c r="O329" s="151">
        <f t="shared" ref="O329:O331" ca="1" si="99">IF(L329&gt;0,N329*100/L329,0)</f>
        <v>51.669409799610591</v>
      </c>
      <c r="P329" s="151">
        <f t="shared" ref="P329:P331" ca="1" si="100">IF(M329&gt;0,N329*100/M329,0)</f>
        <v>56.126478448346532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1987630</v>
      </c>
      <c r="M331" s="88">
        <f t="shared" ca="1" si="102"/>
        <v>1829790</v>
      </c>
      <c r="N331" s="88">
        <f t="shared" ca="1" si="102"/>
        <v>1026996.69</v>
      </c>
      <c r="O331" s="156">
        <f t="shared" ca="1" si="99"/>
        <v>51.669409799610591</v>
      </c>
      <c r="P331" s="156">
        <f t="shared" ca="1" si="100"/>
        <v>56.126478448346532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1987630</v>
      </c>
      <c r="M333" s="167">
        <f ca="1">IFERROR(__xludf.DUMMYFUNCTION("IMPORTRANGE(""https://docs.google.com/spreadsheets/d/1Yj_ptqi66GCucihVvJfMjLAmec39IyEx_6qawtMGysU/edit?usp=sharing"",""สบก!DL20"")"),1829790)</f>
        <v>1829790</v>
      </c>
      <c r="N333" s="168">
        <f ca="1">IFERROR(__xludf.DUMMYFUNCTION("IMPORTRANGE(""https://docs.google.com/spreadsheets/d/1Yj_ptqi66GCucihVvJfMjLAmec39IyEx_6qawtMGysU/edit?usp=sharing"",""สบก!DM20"")"),1026996.69)</f>
        <v>1026996.69</v>
      </c>
      <c r="O333" s="168">
        <f ca="1">IF(L333&gt;0,N333*100/L333,0)</f>
        <v>51.669409799610591</v>
      </c>
      <c r="P333" s="168">
        <f ca="1">IF(M333&gt;0,N333*100/M333,0)</f>
        <v>56.126478448346532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IFERROR(__xludf.DUMMYFUNCTION("IMPORTRANGE(""https://docs.google.com/spreadsheets/d/1Yj_ptqi66GCucihVvJfMjLAmec39IyEx_6qawtMGysU/edit?usp=sharing"",""สบก!DI20"")"),1380530)</f>
        <v>1380530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IFERROR(__xludf.DUMMYFUNCTION("IMPORTRANGE(""https://docs.google.com/spreadsheets/d/11923uPwbBZFjjGgGUA6NLw09EwE0CqkOc4q9oUmW1yo/edit?usp=sharing"",""กำแพงเพชร!J234"")"),489)</f>
        <v>489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IFERROR(__xludf.DUMMYFUNCTION("IMPORTRANGE(""https://docs.google.com/spreadsheets/d/11923uPwbBZFjjGgGUA6NLw09EwE0CqkOc4q9oUmW1yo/edit?usp=sharing"",""กำแพงเพชร!J235"")"),4480.82)</f>
        <v>4480.82</v>
      </c>
      <c r="K340" s="342">
        <f t="shared" ca="1" si="103"/>
        <v>53.343095238095238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IFERROR(__xludf.DUMMYFUNCTION("IMPORTRANGE(""https://docs.google.com/spreadsheets/d/11923uPwbBZFjjGgGUA6NLw09EwE0CqkOc4q9oUmW1yo/edit?usp=sharing"",""กำแพงเพชร!J236"")"),351)</f>
        <v>351</v>
      </c>
      <c r="K341" s="342">
        <f t="shared" ca="1" si="103"/>
        <v>29.032258064516128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IFERROR(__xludf.DUMMYFUNCTION("IMPORTRANGE(""https://docs.google.com/spreadsheets/d/11923uPwbBZFjjGgGUA6NLw09EwE0CqkOc4q9oUmW1yo/edit?usp=sharing"",""กำแพงเพชร!J237"")"),4149.42)</f>
        <v>4149.42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IFERROR(__xludf.DUMMYFUNCTION("IMPORTRANGE(""https://docs.google.com/spreadsheets/d/11923uPwbBZFjjGgGUA6NLw09EwE0CqkOc4q9oUmW1yo/edit?usp=sharing"",""กำแพงเพชร!J240"")"),91)</f>
        <v>91</v>
      </c>
      <c r="K345" s="342">
        <f t="shared" ca="1" si="103"/>
        <v>7.5268817204301079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IFERROR(__xludf.DUMMYFUNCTION("IMPORTRANGE(""https://docs.google.com/spreadsheets/d/11923uPwbBZFjjGgGUA6NLw09EwE0CqkOc4q9oUmW1yo/edit?usp=sharing"",""กำแพงเพชร!J241"")"),1422.57)</f>
        <v>1422.57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IFERROR(__xludf.DUMMYFUNCTION("IMPORTRANGE(""https://docs.google.com/spreadsheets/d/11923uPwbBZFjjGgGUA6NLw09EwE0CqkOc4q9oUmW1yo/edit?usp=sharing"",""กำแพงเพชร!L242"")"),3400636)</f>
        <v>3400636</v>
      </c>
      <c r="M347" s="357"/>
      <c r="N347" s="357">
        <f ca="1">IFERROR(__xludf.DUMMYFUNCTION("IMPORTRANGE(""https://docs.google.com/spreadsheets/d/11923uPwbBZFjjGgGUA6NLw09EwE0CqkOc4q9oUmW1yo/edit?usp=sharing"",""กำแพงเพชร!M242"")"),1051630.58)</f>
        <v>1051630.58</v>
      </c>
      <c r="O347" s="357">
        <f ca="1">+IF(L347&gt;0,N347*100/L347,0)</f>
        <v>30.924526470930733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IFERROR(__xludf.DUMMYFUNCTION("IMPORTRANGE(""https://docs.google.com/spreadsheets/d/11923uPwbBZFjjGgGUA6NLw09EwE0CqkOc4q9oUmW1yo/edit?usp=sharing"",""กำแพงเพชร!M275"")"),291715.589999999)</f>
        <v>291715.58999999898</v>
      </c>
      <c r="O380" s="372">
        <f ca="1">+IF(L380&gt;0,N380*100/L380,0)</f>
        <v>28.362656049469042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IFERROR(__xludf.DUMMYFUNCTION("IMPORTRANGE(""https://docs.google.com/spreadsheets/d/11923uPwbBZFjjGgGUA6NLw09EwE0CqkOc4q9oUmW1yo/edit?usp=sharing"",""กำแพงเพชร!M278"")"),291715.589999999)</f>
        <v>291715.58999999898</v>
      </c>
      <c r="O383" s="165">
        <f t="shared" ca="1" si="109"/>
        <v>28.362656049469042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IFERROR(__xludf.DUMMYFUNCTION("IMPORTRANGE(""https://docs.google.com/spreadsheets/d/11923uPwbBZFjjGgGUA6NLw09EwE0CqkOc4q9oUmW1yo/edit?usp=sharing"",""กำแพงเพชร!M280"")"),291715.589999999)</f>
        <v>291715.58999999898</v>
      </c>
      <c r="O385" s="168">
        <f t="shared" ca="1" si="109"/>
        <v>28.362656049469042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IFERROR(__xludf.DUMMYFUNCTION("IMPORTRANGE(""https://docs.google.com/spreadsheets/d/11923uPwbBZFjjGgGUA6NLw09EwE0CqkOc4q9oUmW1yo/edit?usp=sharing"",""กำแพงเพชร!M281"")"),198000)</f>
        <v>198000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IFERROR(__xludf.DUMMYFUNCTION("IMPORTRANGE(""https://docs.google.com/spreadsheets/d/11923uPwbBZFjjGgGUA6NLw09EwE0CqkOc4q9oUmW1yo/edit?usp=sharing"",""กำแพงเพชร!M283"")"),73413.59)</f>
        <v>73413.59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IFERROR(__xludf.DUMMYFUNCTION("IMPORTRANGE(""https://docs.google.com/spreadsheets/d/11923uPwbBZFjjGgGUA6NLw09EwE0CqkOc4q9oUmW1yo/edit?usp=sharing"",""กำแพงเพชร!M284"")"),20302)</f>
        <v>20302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IFERROR(__xludf.DUMMYFUNCTION("IMPORTRANGE(""https://docs.google.com/spreadsheets/d/11923uPwbBZFjjGgGUA6NLw09EwE0CqkOc4q9oUmW1yo/edit?usp=sharing"",""กำแพงเพชร!M296"")"),158443)</f>
        <v>158443</v>
      </c>
      <c r="O401" s="372">
        <f ca="1">+IF(L401&gt;0,N401*100/L401,0)</f>
        <v>99.05783057205376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IFERROR(__xludf.DUMMYFUNCTION("IMPORTRANGE(""https://docs.google.com/spreadsheets/d/11923uPwbBZFjjGgGUA6NLw09EwE0CqkOc4q9oUmW1yo/edit?usp=sharing"",""กำแพงเพชร!M299"")"),158443)</f>
        <v>158443</v>
      </c>
      <c r="O404" s="168">
        <f t="shared" ca="1" si="112"/>
        <v>99.05783057205376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IFERROR(__xludf.DUMMYFUNCTION("IMPORTRANGE(""https://docs.google.com/spreadsheets/d/11923uPwbBZFjjGgGUA6NLw09EwE0CqkOc4q9oUmW1yo/edit?usp=sharing"",""กำแพงเพชร!M301"")"),158443)</f>
        <v>158443</v>
      </c>
      <c r="O406" s="168">
        <f t="shared" ca="1" si="112"/>
        <v>99.05783057205376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IFERROR(__xludf.DUMMYFUNCTION("IMPORTRANGE(""https://docs.google.com/spreadsheets/d/11923uPwbBZFjjGgGUA6NLw09EwE0CqkOc4q9oUmW1yo/edit?usp=sharing"",""กำแพงเพชร!M302"")"),97550)</f>
        <v>97550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IFERROR(__xludf.DUMMYFUNCTION("IMPORTRANGE(""https://docs.google.com/spreadsheets/d/11923uPwbBZFjjGgGUA6NLw09EwE0CqkOc4q9oUmW1yo/edit?usp=sharing"",""กำแพงเพชร!M305"")"),28393)</f>
        <v>28393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IFERROR(__xludf.DUMMYFUNCTION("IMPORTRANGE(""https://docs.google.com/spreadsheets/d/11923uPwbBZFjjGgGUA6NLw09EwE0CqkOc4q9oUmW1yo/edit?usp=sharing"",""กำแพงเพชร!M330"")"),111249)</f>
        <v>111249</v>
      </c>
      <c r="O435" s="411">
        <f t="shared" ref="O435:O439" ca="1" si="114">+IF(L435&gt;0,N435*100/L435,0)</f>
        <v>79.691260744985669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IFERROR(__xludf.DUMMYFUNCTION("IMPORTRANGE(""https://docs.google.com/spreadsheets/d/11923uPwbBZFjjGgGUA6NLw09EwE0CqkOc4q9oUmW1yo/edit?usp=sharing"",""กำแพงเพชร!M332"")"),111249)</f>
        <v>111249</v>
      </c>
      <c r="O437" s="168">
        <f t="shared" ca="1" si="114"/>
        <v>79.691260744985669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IFERROR(__xludf.DUMMYFUNCTION("IMPORTRANGE(""https://docs.google.com/spreadsheets/d/11923uPwbBZFjjGgGUA6NLw09EwE0CqkOc4q9oUmW1yo/edit?usp=sharing"",""กำแพงเพชร!M334"")"),111249)</f>
        <v>111249</v>
      </c>
      <c r="O439" s="168">
        <f t="shared" ca="1" si="114"/>
        <v>79.691260744985669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IFERROR(__xludf.DUMMYFUNCTION("IMPORTRANGE(""https://docs.google.com/spreadsheets/d/11923uPwbBZFjjGgGUA6NLw09EwE0CqkOc4q9oUmW1yo/edit?usp=sharing"",""กำแพงเพชร!M338"")"),22890)</f>
        <v>22890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IFERROR(__xludf.DUMMYFUNCTION("IMPORTRANGE(""https://docs.google.com/spreadsheets/d/11923uPwbBZFjjGgGUA6NLw09EwE0CqkOc4q9oUmW1yo/edit?usp=sharing"",""กำแพงเพชร!J350"")"),162754)</f>
        <v>162754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IFERROR(__xludf.DUMMYFUNCTION("IMPORTRANGE(""https://docs.google.com/spreadsheets/d/11923uPwbBZFjjGgGUA6NLw09EwE0CqkOc4q9oUmW1yo/edit?usp=sharing"",""กำแพงเพชร!L350"")"),1145966)</f>
        <v>1145966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IFERROR(__xludf.DUMMYFUNCTION("IMPORTRANGE(""https://docs.google.com/spreadsheets/d/11923uPwbBZFjjGgGUA6NLw09EwE0CqkOc4q9oUmW1yo/edit?usp=sharing"",""กำแพงเพชร!M350"")"),219308.34)</f>
        <v>219308.34</v>
      </c>
      <c r="O455" s="372">
        <f t="shared" ref="O455:O459" ca="1" si="116">+IF(L455&gt;0,N455*100/L455,0)</f>
        <v>19.137421180035009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IFERROR(__xludf.DUMMYFUNCTION("IMPORTRANGE(""https://docs.google.com/spreadsheets/d/11923uPwbBZFjjGgGUA6NLw09EwE0CqkOc4q9oUmW1yo/edit?usp=sharing"",""กำแพงเพชร!L352"")"),1145966)</f>
        <v>1145966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IFERROR(__xludf.DUMMYFUNCTION("IMPORTRANGE(""https://docs.google.com/spreadsheets/d/11923uPwbBZFjjGgGUA6NLw09EwE0CqkOc4q9oUmW1yo/edit?usp=sharing"",""กำแพงเพชร!M352"")"),219308.34)</f>
        <v>219308.34</v>
      </c>
      <c r="O457" s="168">
        <f t="shared" ca="1" si="116"/>
        <v>19.137421180035009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IFERROR(__xludf.DUMMYFUNCTION("IMPORTRANGE(""https://docs.google.com/spreadsheets/d/11923uPwbBZFjjGgGUA6NLw09EwE0CqkOc4q9oUmW1yo/edit?usp=sharing"",""กำแพงเพชร!L354"")"),1145966)</f>
        <v>1145966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IFERROR(__xludf.DUMMYFUNCTION("IMPORTRANGE(""https://docs.google.com/spreadsheets/d/11923uPwbBZFjjGgGUA6NLw09EwE0CqkOc4q9oUmW1yo/edit?usp=sharing"",""กำแพงเพชร!M354"")"),219308.34)</f>
        <v>219308.34</v>
      </c>
      <c r="O459" s="168">
        <f t="shared" ca="1" si="116"/>
        <v>19.137421180035009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IFERROR(__xludf.DUMMYFUNCTION("IMPORTRANGE(""https://docs.google.com/spreadsheets/d/11923uPwbBZFjjGgGUA6NLw09EwE0CqkOc4q9oUmW1yo/edit?usp=sharing"",""กำแพงเพชร!M357"")"),71863.34)</f>
        <v>71863.34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IFERROR(__xludf.DUMMYFUNCTION("IMPORTRANGE(""https://docs.google.com/spreadsheets/d/11923uPwbBZFjjGgGUA6NLw09EwE0CqkOc4q9oUmW1yo/edit?usp=sharing"",""กำแพงเพชร!M358"")"),147445)</f>
        <v>147445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IFERROR(__xludf.DUMMYFUNCTION("IMPORTRANGE(""https://docs.google.com/spreadsheets/d/11923uPwbBZFjjGgGUA6NLw09EwE0CqkOc4q9oUmW1yo/edit?usp=sharing"",""กำแพงเพชร!J359"")"),162754)</f>
        <v>162754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IFERROR(__xludf.DUMMYFUNCTION("IMPORTRANGE(""https://docs.google.com/spreadsheets/d/11923uPwbBZFjjGgGUA6NLw09EwE0CqkOc4q9oUmW1yo/edit?usp=sharing"",""กำแพงเพชร!J376"")"),162754)</f>
        <v>162754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IFERROR(__xludf.DUMMYFUNCTION("IMPORTRANGE(""https://docs.google.com/spreadsheets/d/11923uPwbBZFjjGgGUA6NLw09EwE0CqkOc4q9oUmW1yo/edit?usp=sharing"",""กำแพงเพชร!J377"")"),12870)</f>
        <v>12870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IFERROR(__xludf.DUMMYFUNCTION("IMPORTRANGE(""https://docs.google.com/spreadsheets/d/11923uPwbBZFjjGgGUA6NLw09EwE0CqkOc4q9oUmW1yo/edit?usp=sharing"",""กำแพงเพชร!J378"")"),153013)</f>
        <v>153013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IFERROR(__xludf.DUMMYFUNCTION("IMPORTRANGE(""https://docs.google.com/spreadsheets/d/11923uPwbBZFjjGgGUA6NLw09EwE0CqkOc4q9oUmW1yo/edit?usp=sharing"",""กำแพงเพชร!J379"")"),12219)</f>
        <v>12219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IFERROR(__xludf.DUMMYFUNCTION("IMPORTRANGE(""https://docs.google.com/spreadsheets/d/11923uPwbBZFjjGgGUA6NLw09EwE0CqkOc4q9oUmW1yo/edit?usp=sharing"",""กำแพงเพชร!J380"")"),29)</f>
        <v>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IFERROR(__xludf.DUMMYFUNCTION("IMPORTRANGE(""https://docs.google.com/spreadsheets/d/11923uPwbBZFjjGgGUA6NLw09EwE0CqkOc4q9oUmW1yo/edit?usp=sharing"",""กำแพงเพชร!J382"")"),3154)</f>
        <v>3154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IFERROR(__xludf.DUMMYFUNCTION("IMPORTRANGE(""https://docs.google.com/spreadsheets/d/11923uPwbBZFjjGgGUA6NLw09EwE0CqkOc4q9oUmW1yo/edit?usp=sharing"",""กำแพงเพชร!J383"")"),264)</f>
        <v>264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IFERROR(__xludf.DUMMYFUNCTION("IMPORTRANGE(""https://docs.google.com/spreadsheets/d/11923uPwbBZFjjGgGUA6NLw09EwE0CqkOc4q9oUmW1yo/edit?usp=sharing"",""กำแพงเพชร!J384"")"),3096)</f>
        <v>3096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IFERROR(__xludf.DUMMYFUNCTION("IMPORTRANGE(""https://docs.google.com/spreadsheets/d/11923uPwbBZFjjGgGUA6NLw09EwE0CqkOc4q9oUmW1yo/edit?usp=sharing"",""กำแพงเพชร!J385"")"),261)</f>
        <v>261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IFERROR(__xludf.DUMMYFUNCTION("IMPORTRANGE(""https://docs.google.com/spreadsheets/d/11923uPwbBZFjjGgGUA6NLw09EwE0CqkOc4q9oUmW1yo/edit?usp=sharing"",""กำแพงเพชร!J386"")"),58)</f>
        <v>58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IFERROR(__xludf.DUMMYFUNCTION("IMPORTRANGE(""https://docs.google.com/spreadsheets/d/11923uPwbBZFjjGgGUA6NLw09EwE0CqkOc4q9oUmW1yo/edit?usp=sharing"",""กำแพงเพชร!J388"")"),6558)</f>
        <v>6558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IFERROR(__xludf.DUMMYFUNCTION("IMPORTRANGE(""https://docs.google.com/spreadsheets/d/11923uPwbBZFjjGgGUA6NLw09EwE0CqkOc4q9oUmW1yo/edit?usp=sharing"",""กำแพงเพชร!J389"")"),386)</f>
        <v>386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IFERROR(__xludf.DUMMYFUNCTION("IMPORTRANGE(""https://docs.google.com/spreadsheets/d/11923uPwbBZFjjGgGUA6NLw09EwE0CqkOc4q9oUmW1yo/edit?usp=sharing"",""กำแพงเพชร!M428"")"),34350)</f>
        <v>34350</v>
      </c>
      <c r="O533" s="411">
        <f t="shared" ref="O533:O537" ca="1" si="118">+IF(L533&gt;0,N533*100/L533,0)</f>
        <v>100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IFERROR(__xludf.DUMMYFUNCTION("IMPORTRANGE(""https://docs.google.com/spreadsheets/d/11923uPwbBZFjjGgGUA6NLw09EwE0CqkOc4q9oUmW1yo/edit?usp=sharing"",""กำแพงเพชร!M430"")"),34350)</f>
        <v>34350</v>
      </c>
      <c r="O535" s="168">
        <f t="shared" ca="1" si="118"/>
        <v>100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IFERROR(__xludf.DUMMYFUNCTION("IMPORTRANGE(""https://docs.google.com/spreadsheets/d/11923uPwbBZFjjGgGUA6NLw09EwE0CqkOc4q9oUmW1yo/edit?usp=sharing"",""กำแพงเพชร!M432"")"),34350)</f>
        <v>34350</v>
      </c>
      <c r="O537" s="168">
        <f t="shared" ca="1" si="118"/>
        <v>100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IFERROR(__xludf.DUMMYFUNCTION("IMPORTRANGE(""https://docs.google.com/spreadsheets/d/11923uPwbBZFjjGgGUA6NLw09EwE0CqkOc4q9oUmW1yo/edit?usp=sharing"",""กำแพงเพชร!M436"")"),14190)</f>
        <v>14190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IFERROR(__xludf.DUMMYFUNCTION("IMPORTRANGE(""https://docs.google.com/spreadsheets/d/11923uPwbBZFjjGgGUA6NLw09EwE0CqkOc4q9oUmW1yo/edit?usp=sharing"",""กำแพงเพชร!J446"")"),4900)</f>
        <v>4900</v>
      </c>
      <c r="K551" s="410">
        <f ca="1">IF(I551&gt;0,J551*100/I551,0)</f>
        <v>98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IFERROR(__xludf.DUMMYFUNCTION("IMPORTRANGE(""https://docs.google.com/spreadsheets/d/11923uPwbBZFjjGgGUA6NLw09EwE0CqkOc4q9oUmW1yo/edit?usp=sharing"",""กำแพงเพชร!M446"")"),118260.65)</f>
        <v>118260.65</v>
      </c>
      <c r="O551" s="411">
        <f t="shared" ref="O551:O555" ca="1" si="120">+IF(L551&gt;0,N551*100/L551,0)</f>
        <v>36.956453125000003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IFERROR(__xludf.DUMMYFUNCTION("IMPORTRANGE(""https://docs.google.com/spreadsheets/d/11923uPwbBZFjjGgGUA6NLw09EwE0CqkOc4q9oUmW1yo/edit?usp=sharing"",""กำแพงเพชร!M448"")"),118260.65)</f>
        <v>118260.65</v>
      </c>
      <c r="O553" s="168">
        <f t="shared" ca="1" si="120"/>
        <v>36.956453125000003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IFERROR(__xludf.DUMMYFUNCTION("IMPORTRANGE(""https://docs.google.com/spreadsheets/d/11923uPwbBZFjjGgGUA6NLw09EwE0CqkOc4q9oUmW1yo/edit?usp=sharing"",""กำแพงเพชร!M450"")"),118260.65)</f>
        <v>118260.65</v>
      </c>
      <c r="O555" s="168">
        <f t="shared" ca="1" si="120"/>
        <v>36.956453125000003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IFERROR(__xludf.DUMMYFUNCTION("IMPORTRANGE(""https://docs.google.com/spreadsheets/d/11923uPwbBZFjjGgGUA6NLw09EwE0CqkOc4q9oUmW1yo/edit?usp=sharing"",""กำแพงเพชร!M453"")"),26400)</f>
        <v>26400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IFERROR(__xludf.DUMMYFUNCTION("IMPORTRANGE(""https://docs.google.com/spreadsheets/d/11923uPwbBZFjjGgGUA6NLw09EwE0CqkOc4q9oUmW1yo/edit?usp=sharing"",""กำแพงเพชร!M454"")"),91860.65)</f>
        <v>91860.65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IFERROR(__xludf.DUMMYFUNCTION("IMPORTRANGE(""https://docs.google.com/spreadsheets/d/11923uPwbBZFjjGgGUA6NLw09EwE0CqkOc4q9oUmW1yo/edit?usp=sharing"",""กำแพงเพชร!J455"")"),4900)</f>
        <v>4900</v>
      </c>
      <c r="K560" s="224">
        <f t="shared" ref="K560:K561" ca="1" si="121">IF(I560&gt;0,J560*100/I560,0)</f>
        <v>98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IFERROR(__xludf.DUMMYFUNCTION("IMPORTRANGE(""https://docs.google.com/spreadsheets/d/11923uPwbBZFjjGgGUA6NLw09EwE0CqkOc4q9oUmW1yo/edit?usp=sharing"",""กำแพงเพชร!J456"")"),305)</f>
        <v>305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IFERROR(__xludf.DUMMYFUNCTION("IMPORTRANGE(""https://docs.google.com/spreadsheets/d/11923uPwbBZFjjGgGUA6NLw09EwE0CqkOc4q9oUmW1yo/edit?usp=sharing"",""กำแพงเพชร!J459"")"),9695)</f>
        <v>9695</v>
      </c>
      <c r="K564" s="371">
        <f ca="1">IF(I564&gt;0,J564*100/I564,0)</f>
        <v>197.85714285714286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IFERROR(__xludf.DUMMYFUNCTION("IMPORTRANGE(""https://docs.google.com/spreadsheets/d/11923uPwbBZFjjGgGUA6NLw09EwE0CqkOc4q9oUmW1yo/edit?usp=sharing"",""กำแพงเพชร!M459"")"),117104)</f>
        <v>117104</v>
      </c>
      <c r="O564" s="372">
        <f t="shared" ref="O564:O568" ca="1" si="122">+IF(L564&gt;0,N564*100/L564,0)</f>
        <v>69.704761904761909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IFERROR(__xludf.DUMMYFUNCTION("IMPORTRANGE(""https://docs.google.com/spreadsheets/d/11923uPwbBZFjjGgGUA6NLw09EwE0CqkOc4q9oUmW1yo/edit?usp=sharing"",""กำแพงเพชร!M461"")"),117104)</f>
        <v>117104</v>
      </c>
      <c r="O566" s="168">
        <f t="shared" ca="1" si="122"/>
        <v>69.704761904761909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IFERROR(__xludf.DUMMYFUNCTION("IMPORTRANGE(""https://docs.google.com/spreadsheets/d/11923uPwbBZFjjGgGUA6NLw09EwE0CqkOc4q9oUmW1yo/edit?usp=sharing"",""กำแพงเพชร!M463"")"),117104)</f>
        <v>117104</v>
      </c>
      <c r="O568" s="168">
        <f t="shared" ca="1" si="122"/>
        <v>69.704761904761909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IFERROR(__xludf.DUMMYFUNCTION("IMPORTRANGE(""https://docs.google.com/spreadsheets/d/11923uPwbBZFjjGgGUA6NLw09EwE0CqkOc4q9oUmW1yo/edit?usp=sharing"",""กำแพงเพชร!M466"")"),70000)</f>
        <v>70000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IFERROR(__xludf.DUMMYFUNCTION("IMPORTRANGE(""https://docs.google.com/spreadsheets/d/11923uPwbBZFjjGgGUA6NLw09EwE0CqkOc4q9oUmW1yo/edit?usp=sharing"",""กำแพงเพชร!M467"")"),47104)</f>
        <v>47104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IFERROR(__xludf.DUMMYFUNCTION("IMPORTRANGE(""https://docs.google.com/spreadsheets/d/11923uPwbBZFjjGgGUA6NLw09EwE0CqkOc4q9oUmW1yo/edit?usp=sharing"",""กำแพงเพชร!J468"")"),9695)</f>
        <v>9695</v>
      </c>
      <c r="K573" s="201">
        <f ca="1">IF(I573&gt;0,J573*100/I573,0)</f>
        <v>197.85714285714286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IFERROR(__xludf.DUMMYFUNCTION("IMPORTRANGE(""https://docs.google.com/spreadsheets/d/11923uPwbBZFjjGgGUA6NLw09EwE0CqkOc4q9oUmW1yo/edit?usp=sharing"",""กำแพงเพชร!J471"")"),94)</f>
        <v>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IFERROR(__xludf.DUMMYFUNCTION("IMPORTRANGE(""https://docs.google.com/spreadsheets/d/11923uPwbBZFjjGgGUA6NLw09EwE0CqkOc4q9oUmW1yo/edit?usp=sharing"",""กำแพงเพชร!J472"")"),9601)</f>
        <v>9601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IFERROR(__xludf.DUMMYFUNCTION("IMPORTRANGE(""https://docs.google.com/spreadsheets/d/11923uPwbBZFjjGgGUA6NLw09EwE0CqkOc4q9oUmW1yo/edit?usp=sharing"",""กำแพงเพชร!I475"")"),250)</f>
        <v>250</v>
      </c>
      <c r="J580" s="370">
        <f ca="1">IFERROR(__xludf.DUMMYFUNCTION("IMPORTRANGE(""https://docs.google.com/spreadsheets/d/11923uPwbBZFjjGgGUA6NLw09EwE0CqkOc4q9oUmW1yo/edit?usp=sharing"",""กำแพงเพชร!J475"")"),0)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IFERROR(__xludf.DUMMYFUNCTION("IMPORTRANGE(""https://docs.google.com/spreadsheets/d/11923uPwbBZFjjGgGUA6NLw09EwE0CqkOc4q9oUmW1yo/edit?usp=sharing"",""กำแพงเพชร!I484"")"),250)</f>
        <v>250</v>
      </c>
      <c r="J589" s="187">
        <f ca="1">IFERROR(__xludf.DUMMYFUNCTION("IMPORTRANGE(""https://docs.google.com/spreadsheets/d/11923uPwbBZFjjGgGUA6NLw09EwE0CqkOc4q9oUmW1yo/edit?usp=sharing"",""กำแพงเพชร!J484"")"),307)</f>
        <v>307</v>
      </c>
      <c r="K589" s="163">
        <f t="shared" ref="K589:K596" ca="1" si="125">IF(I589&gt;0,J589*100/I589,0)</f>
        <v>122.8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IFERROR(__xludf.DUMMYFUNCTION("IMPORTRANGE(""https://docs.google.com/spreadsheets/d/11923uPwbBZFjjGgGUA6NLw09EwE0CqkOc4q9oUmW1yo/edit?usp=sharing"",""กำแพงเพชร!J485"")"),255.57)</f>
        <v>255.57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IFERROR(__xludf.DUMMYFUNCTION("IMPORTRANGE(""https://docs.google.com/spreadsheets/d/11923uPwbBZFjjGgGUA6NLw09EwE0CqkOc4q9oUmW1yo/edit?usp=sharing"",""กำแพงเพชร!I486"")"),250)</f>
        <v>250</v>
      </c>
      <c r="J591" s="187">
        <f ca="1">IFERROR(__xludf.DUMMYFUNCTION("IMPORTRANGE(""https://docs.google.com/spreadsheets/d/11923uPwbBZFjjGgGUA6NLw09EwE0CqkOc4q9oUmW1yo/edit?usp=sharing"",""กำแพงเพชร!J486"")"),0)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IFERROR(__xludf.DUMMYFUNCTION("IMPORTRANGE(""https://docs.google.com/spreadsheets/d/11923uPwbBZFjjGgGUA6NLw09EwE0CqkOc4q9oUmW1yo/edit?usp=sharing"",""กำแพงเพชร!I488"")"),250)</f>
        <v>250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IFERROR(__xludf.DUMMYFUNCTION("IMPORTRANGE(""https://docs.google.com/spreadsheets/d/11923uPwbBZFjjGgGUA6NLw09EwE0CqkOc4q9oUmW1yo/edit?usp=sharing"",""กำแพงเพชร!I490"")"),250)</f>
        <v>250</v>
      </c>
      <c r="J595" s="187">
        <f ca="1">IFERROR(__xludf.DUMMYFUNCTION("IMPORTRANGE(""https://docs.google.com/spreadsheets/d/11923uPwbBZFjjGgGUA6NLw09EwE0CqkOc4q9oUmW1yo/edit?usp=sharing"",""กำแพงเพชร!J490"")"),0)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8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IFERROR(__xludf.DUMMYFUNCTION("IMPORTRANGE(""https://docs.google.com/spreadsheets/d/11923uPwbBZFjjGgGUA6NLw09EwE0CqkOc4q9oUmW1yo/edit?usp=sharing"",""กำแพงเพชร!J523"")"),1963000)</f>
        <v>1963000</v>
      </c>
      <c r="K628" s="342">
        <f t="shared" ref="K628:K635" ca="1" si="129">IF(I628&gt;0,J628*100/I628,0)</f>
        <v>39.26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IFERROR(__xludf.DUMMYFUNCTION("IMPORTRANGE(""https://docs.google.com/spreadsheets/d/11923uPwbBZFjjGgGUA6NLw09EwE0CqkOc4q9oUmW1yo/edit?usp=sharing"",""กำแพงเพชร!J524"")"),63)</f>
        <v>63</v>
      </c>
      <c r="K629" s="342">
        <f t="shared" ca="1" si="129"/>
        <v>39.130434782608695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IFERROR(__xludf.DUMMYFUNCTION("IMPORTRANGE(""https://docs.google.com/spreadsheets/d/11923uPwbBZFjjGgGUA6NLw09EwE0CqkOc4q9oUmW1yo/edit?usp=sharing"",""กำแพงเพชร!J525"")"),1089296.85)</f>
        <v>1089296.8500000001</v>
      </c>
      <c r="K630" s="342">
        <f t="shared" ca="1" si="129"/>
        <v>21.917722964094143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IFERROR(__xludf.DUMMYFUNCTION("IMPORTRANGE(""https://docs.google.com/spreadsheets/d/11923uPwbBZFjjGgGUA6NLw09EwE0CqkOc4q9oUmW1yo/edit?usp=sharing"",""กำแพงเพชร!J526"")"),63)</f>
        <v>63</v>
      </c>
      <c r="K631" s="342">
        <f t="shared" ca="1" si="129"/>
        <v>50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IFERROR(__xludf.DUMMYFUNCTION("IMPORTRANGE(""https://docs.google.com/spreadsheets/d/11923uPwbBZFjjGgGUA6NLw09EwE0CqkOc4q9oUmW1yo/edit?usp=sharing"",""กำแพงเพชร!J527"")"),1013785.73)</f>
        <v>1013785.73</v>
      </c>
      <c r="K632" s="342">
        <f t="shared" ca="1" si="129"/>
        <v>40.208687931550195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IFERROR(__xludf.DUMMYFUNCTION("IMPORTRANGE(""https://docs.google.com/spreadsheets/d/11923uPwbBZFjjGgGUA6NLw09EwE0CqkOc4q9oUmW1yo/edit?usp=sharing"",""กำแพงเพชร!J528"")"),194)</f>
        <v>194</v>
      </c>
      <c r="K633" s="342">
        <f t="shared" ca="1" si="129"/>
        <v>66.211604095563146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IFERROR(__xludf.DUMMYFUNCTION("IMPORTRANGE(""https://docs.google.com/spreadsheets/d/11923uPwbBZFjjGgGUA6NLw09EwE0CqkOc4q9oUmW1yo/edit?usp=sharing"",""กำแพงเพชร!J529"")"),3090000)</f>
        <v>3090000</v>
      </c>
      <c r="K634" s="342">
        <f t="shared" ca="1" si="129"/>
        <v>61.8</v>
      </c>
      <c r="L634" s="342"/>
      <c r="M634" s="342"/>
      <c r="N634" s="342"/>
      <c r="O634" s="168"/>
      <c r="P634" s="168"/>
    </row>
    <row r="635" spans="1:16" ht="21.75" customHeight="1" x14ac:dyDescent="0.35">
      <c r="A635" s="557"/>
      <c r="B635" s="558"/>
      <c r="C635" s="558"/>
      <c r="D635" s="559"/>
      <c r="E635" s="560"/>
      <c r="F635" s="560"/>
      <c r="G635" s="561"/>
      <c r="H635" s="504" t="s">
        <v>37</v>
      </c>
      <c r="I635" s="505">
        <f ca="1">IFERROR(__xludf.DUMMYFUNCTION("IMPORTRANGE(""https://docs.google.com/spreadsheets/d/11923uPwbBZFjjGgGUA6NLw09EwE0CqkOc4q9oUmW1yo/edit?usp=sharing"",""กำแพงเพชร!I530"")"),164)</f>
        <v>164</v>
      </c>
      <c r="J635" s="505">
        <f ca="1">IFERROR(__xludf.DUMMYFUNCTION("IMPORTRANGE(""https://docs.google.com/spreadsheets/d/11923uPwbBZFjjGgGUA6NLw09EwE0CqkOc4q9oUmW1yo/edit?usp=sharing"",""กำแพงเพชร!J530"")"),103)</f>
        <v>103</v>
      </c>
      <c r="K635" s="487">
        <f t="shared" ca="1" si="129"/>
        <v>62.804878048780488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IFERROR(__xludf.DUMMYFUNCTION("IMPORTRANGE(""https://docs.google.com/spreadsheets/d/11923uPwbBZFjjGgGUA6NLw09EwE0CqkOc4q9oUmW1yo/edit?usp=sharing"",""กำแพงเพชร!J541"")"),0)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IFERROR(__xludf.DUMMYFUNCTION("IMPORTRANGE(""https://docs.google.com/spreadsheets/d/11923uPwbBZFjjGgGUA6NLw09EwE0CqkOc4q9oUmW1yo/edit?usp=sharing"",""กำแพงเพชร!J542"")"),0)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IFERROR(__xludf.DUMMYFUNCTION("IMPORTRANGE(""https://docs.google.com/spreadsheets/d/11923uPwbBZFjjGgGUA6NLw09EwE0CqkOc4q9oUmW1yo/edit?usp=sharing"",""กำแพงเพชร!I543"")"),0)</f>
        <v>0</v>
      </c>
      <c r="J648" s="536">
        <f ca="1">IFERROR(__xludf.DUMMYFUNCTION("IMPORTRANGE(""https://docs.google.com/spreadsheets/d/11923uPwbBZFjjGgGUA6NLw09EwE0CqkOc4q9oUmW1yo/edit?usp=sharing"",""กำแพงเพชร!J543"")"),0)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IFERROR(__xludf.DUMMYFUNCTION("IMPORTRANGE(""https://docs.google.com/spreadsheets/d/11923uPwbBZFjjGgGUA6NLw09EwE0CqkOc4q9oUmW1yo/edit?usp=sharing"",""กำแพงเพชร!L543"")"),0)</f>
        <v>0</v>
      </c>
      <c r="M648" s="521"/>
      <c r="N648" s="538">
        <f ca="1">IFERROR(__xludf.DUMMYFUNCTION("IMPORTRANGE(""https://docs.google.com/spreadsheets/d/11923uPwbBZFjjGgGUA6NLw09EwE0CqkOc4q9oUmW1yo/edit?usp=sharing"",""กำแพงเพชร!M543"")"),0)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IFERROR(__xludf.DUMMYFUNCTION("IMPORTRANGE(""https://docs.google.com/spreadsheets/d/11923uPwbBZFjjGgGUA6NLw09EwE0CqkOc4q9oUmW1yo/edit?usp=sharing"",""กำแพงเพชร!I544"")"),0)</f>
        <v>0</v>
      </c>
      <c r="J649" s="536">
        <f ca="1">IFERROR(__xludf.DUMMYFUNCTION("IMPORTRANGE(""https://docs.google.com/spreadsheets/d/11923uPwbBZFjjGgGUA6NLw09EwE0CqkOc4q9oUmW1yo/edit?usp=sharing"",""กำแพงเพชร!J544"")"),0)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IFERROR(__xludf.DUMMYFUNCTION("IMPORTRANGE(""https://docs.google.com/spreadsheets/d/11923uPwbBZFjjGgGUA6NLw09EwE0CqkOc4q9oUmW1yo/edit?usp=sharing"",""กำแพงเพชร!L544"")"),0)</f>
        <v>0</v>
      </c>
      <c r="M649" s="521"/>
      <c r="N649" s="538">
        <f ca="1">IFERROR(__xludf.DUMMYFUNCTION("IMPORTRANGE(""https://docs.google.com/spreadsheets/d/11923uPwbBZFjjGgGUA6NLw09EwE0CqkOc4q9oUmW1yo/edit?usp=sharing"",""กำแพงเพชร!M544"")"),0)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IFERROR(__xludf.DUMMYFUNCTION("IMPORTRANGE(""https://docs.google.com/spreadsheets/d/11923uPwbBZFjjGgGUA6NLw09EwE0CqkOc4q9oUmW1yo/edit?usp=sharing"",""กำแพงเพชร!I545"")"),0)</f>
        <v>0</v>
      </c>
      <c r="J650" s="536">
        <f ca="1">IFERROR(__xludf.DUMMYFUNCTION("IMPORTRANGE(""https://docs.google.com/spreadsheets/d/11923uPwbBZFjjGgGUA6NLw09EwE0CqkOc4q9oUmW1yo/edit?usp=sharing"",""กำแพงเพชร!J545"")"),0)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IFERROR(__xludf.DUMMYFUNCTION("IMPORTRANGE(""https://docs.google.com/spreadsheets/d/11923uPwbBZFjjGgGUA6NLw09EwE0CqkOc4q9oUmW1yo/edit?usp=sharing"",""กำแพงเพชร!L545"")"),0)</f>
        <v>0</v>
      </c>
      <c r="M650" s="521"/>
      <c r="N650" s="538">
        <f ca="1">IFERROR(__xludf.DUMMYFUNCTION("IMPORTRANGE(""https://docs.google.com/spreadsheets/d/11923uPwbBZFjjGgGUA6NLw09EwE0CqkOc4q9oUmW1yo/edit?usp=sharing"",""กำแพงเพชร!M545"")"),0)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IFERROR(__xludf.DUMMYFUNCTION("IMPORTRANGE(""https://docs.google.com/spreadsheets/d/11923uPwbBZFjjGgGUA6NLw09EwE0CqkOc4q9oUmW1yo/edit?usp=sharing"",""กำแพงเพชร!I546"")"),0)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IFERROR(__xludf.DUMMYFUNCTION("IMPORTRANGE(""https://docs.google.com/spreadsheets/d/11923uPwbBZFjjGgGUA6NLw09EwE0CqkOc4q9oUmW1yo/edit?usp=sharing"",""กำแพงเพชร!L546"")"),0)</f>
        <v>0</v>
      </c>
      <c r="M651" s="521"/>
      <c r="N651" s="538">
        <f ca="1">IFERROR(__xludf.DUMMYFUNCTION("IMPORTRANGE(""https://docs.google.com/spreadsheets/d/11923uPwbBZFjjGgGUA6NLw09EwE0CqkOc4q9oUmW1yo/edit?usp=sharing"",""กำแพงเพชร!M546"")"),0)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IFERROR(__xludf.DUMMYFUNCTION("IMPORTRANGE(""https://docs.google.com/spreadsheets/d/11923uPwbBZFjjGgGUA6NLw09EwE0CqkOc4q9oUmW1yo/edit?usp=sharing"",""กำแพงเพชร!J547"")"),0)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IFERROR(__xludf.DUMMYFUNCTION("IMPORTRANGE(""https://docs.google.com/spreadsheets/d/11923uPwbBZFjjGgGUA6NLw09EwE0CqkOc4q9oUmW1yo/edit?usp=sharing"",""กำแพงเพชร!J548"")"),0)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IFERROR(__xludf.DUMMYFUNCTION("IMPORTRANGE(""https://docs.google.com/spreadsheets/d/11923uPwbBZFjjGgGUA6NLw09EwE0CqkOc4q9oUmW1yo/edit?usp=sharing"",""กำแพงเพชร!J550"")"),0)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IFERROR(__xludf.DUMMYFUNCTION("IMPORTRANGE(""https://docs.google.com/spreadsheets/d/11923uPwbBZFjjGgGUA6NLw09EwE0CqkOc4q9oUmW1yo/edit?usp=sharing"",""กำแพงเพชร!J551"")"),0)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IFERROR(__xludf.DUMMYFUNCTION("IMPORTRANGE(""https://docs.google.com/spreadsheets/d/11923uPwbBZFjjGgGUA6NLw09EwE0CqkOc4q9oUmW1yo/edit?usp=sharing"",""กำแพงเพชร!J552"")"),0)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IFERROR(__xludf.DUMMYFUNCTION("IMPORTRANGE(""https://docs.google.com/spreadsheets/d/11923uPwbBZFjjGgGUA6NLw09EwE0CqkOc4q9oUmW1yo/edit?usp=sharing"",""กำแพงเพชร!J553"")"),0)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IFERROR(__xludf.DUMMYFUNCTION("IMPORTRANGE(""https://docs.google.com/spreadsheets/d/11923uPwbBZFjjGgGUA6NLw09EwE0CqkOc4q9oUmW1yo/edit?usp=sharing"",""กำแพงเพชร!J554"")"),0)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IFERROR(__xludf.DUMMYFUNCTION("IMPORTRANGE(""https://docs.google.com/spreadsheets/d/11923uPwbBZFjjGgGUA6NLw09EwE0CqkOc4q9oUmW1yo/edit?usp=sharing"",""กำแพงเพชร!J555"")"),0)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IFERROR(__xludf.DUMMYFUNCTION("IMPORTRANGE(""https://docs.google.com/spreadsheets/d/11923uPwbBZFjjGgGUA6NLw09EwE0CqkOc4q9oUmW1yo/edit?usp=sharing"",""กำแพงเพชร!J556"")"),0)</f>
        <v>0</v>
      </c>
      <c r="K661" s="537"/>
      <c r="L661" s="522">
        <f ca="1">IFERROR(__xludf.DUMMYFUNCTION("IMPORTRANGE(""https://docs.google.com/spreadsheets/d/11923uPwbBZFjjGgGUA6NLw09EwE0CqkOc4q9oUmW1yo/edit?usp=sharing"",""กำแพงเพชร!L556"")"),0)</f>
        <v>0</v>
      </c>
      <c r="M661" s="521"/>
      <c r="N661" s="538">
        <f ca="1">IFERROR(__xludf.DUMMYFUNCTION("IMPORTRANGE(""https://docs.google.com/spreadsheets/d/11923uPwbBZFjjGgGUA6NLw09EwE0CqkOc4q9oUmW1yo/edit?usp=sharing"",""กำแพงเพชร!M556"")"),0)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IFERROR(__xludf.DUMMYFUNCTION("IMPORTRANGE(""https://docs.google.com/spreadsheets/d/11923uPwbBZFjjGgGUA6NLw09EwE0CqkOc4q9oUmW1yo/edit?usp=sharing"",""กำแพงเพชร!J557"")"),0)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IFERROR(__xludf.DUMMYFUNCTION("IMPORTRANGE(""https://docs.google.com/spreadsheets/d/11923uPwbBZFjjGgGUA6NLw09EwE0CqkOc4q9oUmW1yo/edit?usp=sharing"",""กำแพงเพชร!I558"")"),0)</f>
        <v>0</v>
      </c>
      <c r="J663" s="536">
        <f ca="1">IFERROR(__xludf.DUMMYFUNCTION("IMPORTRANGE(""https://docs.google.com/spreadsheets/d/11923uPwbBZFjjGgGUA6NLw09EwE0CqkOc4q9oUmW1yo/edit?usp=sharing"",""กำแพงเพชร!J558"")"),0)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IFERROR(__xludf.DUMMYFUNCTION("IMPORTRANGE(""https://docs.google.com/spreadsheets/d/11923uPwbBZFjjGgGUA6NLw09EwE0CqkOc4q9oUmW1yo/edit?usp=sharing"",""กำแพงเพชร!I560"")"),0)</f>
        <v>0</v>
      </c>
      <c r="J665" s="536">
        <f ca="1">IFERROR(__xludf.DUMMYFUNCTION("IMPORTRANGE(""https://docs.google.com/spreadsheets/d/11923uPwbBZFjjGgGUA6NLw09EwE0CqkOc4q9oUmW1yo/edit?usp=sharing"",""กำแพงเพชร!J560"")"),0)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IFERROR(__xludf.DUMMYFUNCTION("IMPORTRANGE(""https://docs.google.com/spreadsheets/d/11923uPwbBZFjjGgGUA6NLw09EwE0CqkOc4q9oUmW1yo/edit?usp=sharing"",""กำแพงเพชร!L560"")"),0)</f>
        <v>0</v>
      </c>
      <c r="M665" s="521"/>
      <c r="N665" s="538">
        <f ca="1">IFERROR(__xludf.DUMMYFUNCTION("IMPORTRANGE(""https://docs.google.com/spreadsheets/d/11923uPwbBZFjjGgGUA6NLw09EwE0CqkOc4q9oUmW1yo/edit?usp=sharing"",""กำแพงเพชร!M560"")"),0)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IFERROR(__xludf.DUMMYFUNCTION("IMPORTRANGE(""https://docs.google.com/spreadsheets/d/11923uPwbBZFjjGgGUA6NLw09EwE0CqkOc4q9oUmW1yo/edit?usp=sharing"",""กำแพงเพชร!J561"")"),0)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IFERROR(__xludf.DUMMYFUNCTION("IMPORTRANGE(""https://docs.google.com/spreadsheets/d/11923uPwbBZFjjGgGUA6NLw09EwE0CqkOc4q9oUmW1yo/edit?usp=sharing"",""กำแพงเพชร!J562"")"),0)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IFERROR(__xludf.DUMMYFUNCTION("IMPORTRANGE(""https://docs.google.com/spreadsheets/d/11923uPwbBZFjjGgGUA6NLw09EwE0CqkOc4q9oUmW1yo/edit?usp=sharing"",""กำแพงเพชร!I563"")"),0)</f>
        <v>0</v>
      </c>
      <c r="J668" s="536">
        <f ca="1">IFERROR(__xludf.DUMMYFUNCTION("IMPORTRANGE(""https://docs.google.com/spreadsheets/d/11923uPwbBZFjjGgGUA6NLw09EwE0CqkOc4q9oUmW1yo/edit?usp=sharing"",""กำแพงเพชร!J563"")"),0)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IFERROR(__xludf.DUMMYFUNCTION("IMPORTRANGE(""https://docs.google.com/spreadsheets/d/11923uPwbBZFjjGgGUA6NLw09EwE0CqkOc4q9oUmW1yo/edit?usp=sharing"",""กำแพงเพชร!L563"")"),0)</f>
        <v>0</v>
      </c>
      <c r="M668" s="521"/>
      <c r="N668" s="538">
        <f ca="1">IFERROR(__xludf.DUMMYFUNCTION("IMPORTRANGE(""https://docs.google.com/spreadsheets/d/11923uPwbBZFjjGgGUA6NLw09EwE0CqkOc4q9oUmW1yo/edit?usp=sharing"",""กำแพงเพชร!M563"")"),0)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IFERROR(__xludf.DUMMYFUNCTION("IMPORTRANGE(""https://docs.google.com/spreadsheets/d/11923uPwbBZFjjGgGUA6NLw09EwE0CqkOc4q9oUmW1yo/edit?usp=sharing"",""กำแพงเพชร!J564"")"),0)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IFERROR(__xludf.DUMMYFUNCTION("IMPORTRANGE(""https://docs.google.com/spreadsheets/d/11923uPwbBZFjjGgGUA6NLw09EwE0CqkOc4q9oUmW1yo/edit?usp=sharing"",""กำแพงเพชร!J565"")"),0)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IFERROR(__xludf.DUMMYFUNCTION("IMPORTRANGE(""https://docs.google.com/spreadsheets/d/11923uPwbBZFjjGgGUA6NLw09EwE0CqkOc4q9oUmW1yo/edit?usp=sharing"",""กำแพงเพชร!I566"")"),0)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IFERROR(__xludf.DUMMYFUNCTION("IMPORTRANGE(""https://docs.google.com/spreadsheets/d/11923uPwbBZFjjGgGUA6NLw09EwE0CqkOc4q9oUmW1yo/edit?usp=sharing"",""กำแพงเพชร!L566"")"),0)</f>
        <v>0</v>
      </c>
      <c r="M671" s="521"/>
      <c r="N671" s="538">
        <f ca="1">IFERROR(__xludf.DUMMYFUNCTION("IMPORTRANGE(""https://docs.google.com/spreadsheets/d/11923uPwbBZFjjGgGUA6NLw09EwE0CqkOc4q9oUmW1yo/edit?usp=sharing"",""กำแพงเพชร!M566"")"),0)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IFERROR(__xludf.DUMMYFUNCTION("IMPORTRANGE(""https://docs.google.com/spreadsheets/d/11923uPwbBZFjjGgGUA6NLw09EwE0CqkOc4q9oUmW1yo/edit?usp=sharing"",""กำแพงเพชร!J567"")"),0)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IFERROR(__xludf.DUMMYFUNCTION("IMPORTRANGE(""https://docs.google.com/spreadsheets/d/11923uPwbBZFjjGgGUA6NLw09EwE0CqkOc4q9oUmW1yo/edit?usp=sharing"",""กำแพงเพชร!J568"")"),0)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IFERROR(__xludf.DUMMYFUNCTION("IMPORTRANGE(""https://docs.google.com/spreadsheets/d/11923uPwbBZFjjGgGUA6NLw09EwE0CqkOc4q9oUmW1yo/edit?usp=sharing"",""กำแพงเพชร!J569"")"),0)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IFERROR(__xludf.DUMMYFUNCTION("IMPORTRANGE(""https://docs.google.com/spreadsheets/d/11923uPwbBZFjjGgGUA6NLw09EwE0CqkOc4q9oUmW1yo/edit?usp=sharing"",""กำแพงเพชร!J570"")"),0)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IFERROR(__xludf.DUMMYFUNCTION("IMPORTRANGE(""https://docs.google.com/spreadsheets/d/11923uPwbBZFjjGgGUA6NLw09EwE0CqkOc4q9oUmW1yo/edit?usp=sharing"",""กำแพงเพชร!J571"")"),0)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IFERROR(__xludf.DUMMYFUNCTION("IMPORTRANGE(""https://docs.google.com/spreadsheets/d/11923uPwbBZFjjGgGUA6NLw09EwE0CqkOc4q9oUmW1yo/edit?usp=sharing"",""กำแพงเพชร!J572"")"),0)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262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7104559</v>
      </c>
      <c r="M8" s="23">
        <f t="shared" ca="1" si="0"/>
        <v>4789411</v>
      </c>
      <c r="N8" s="23">
        <f t="shared" ca="1" si="0"/>
        <v>4664124.6399999997</v>
      </c>
      <c r="O8" s="22">
        <f t="shared" ref="O8:O16" ca="1" si="1">IF(L8&gt;0,N8*100/L8,0)</f>
        <v>65.649741806634296</v>
      </c>
      <c r="P8" s="22">
        <f t="shared" ref="P8:P16" ca="1" si="2">IF(M8&gt;0,N8*100/M8,0)</f>
        <v>97.384096708342625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7104559</v>
      </c>
      <c r="M10" s="30">
        <f t="shared" ca="1" si="4"/>
        <v>4789411</v>
      </c>
      <c r="N10" s="30">
        <f t="shared" ca="1" si="4"/>
        <v>4664124.6399999997</v>
      </c>
      <c r="O10" s="29">
        <f t="shared" ca="1" si="1"/>
        <v>65.649741806634296</v>
      </c>
      <c r="P10" s="29">
        <f t="shared" ca="1" si="2"/>
        <v>97.384096708342625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6919759</v>
      </c>
      <c r="M12" s="39">
        <f t="shared" ca="1" si="6"/>
        <v>4604611</v>
      </c>
      <c r="N12" s="39">
        <f t="shared" ca="1" si="6"/>
        <v>4479324.6399999997</v>
      </c>
      <c r="O12" s="39">
        <f t="shared" ca="1" si="1"/>
        <v>64.732379263497464</v>
      </c>
      <c r="P12" s="39">
        <f t="shared" ca="1" si="2"/>
        <v>97.279110873860986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4174059</v>
      </c>
      <c r="M14" s="39">
        <f t="shared" si="8"/>
        <v>0</v>
      </c>
      <c r="N14" s="39">
        <f t="shared" ca="1" si="8"/>
        <v>1267653.5399999998</v>
      </c>
      <c r="O14" s="39">
        <f t="shared" ca="1" si="1"/>
        <v>30.369804068413981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184800</v>
      </c>
      <c r="M16" s="39">
        <f t="shared" ca="1" si="10"/>
        <v>184800</v>
      </c>
      <c r="N16" s="39">
        <f t="shared" ca="1" si="10"/>
        <v>184800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4789411</v>
      </c>
      <c r="N18" s="23">
        <f t="shared" ca="1" si="11"/>
        <v>3396471.1</v>
      </c>
      <c r="O18" s="22">
        <f t="shared" ref="O18:O20" ca="1" si="12">IF(L18&gt;0,N18*100/L18,0)</f>
        <v>73.298698243751261</v>
      </c>
      <c r="P18" s="22">
        <f t="shared" ref="P18:P26" ca="1" si="13">IF(M18&gt;0,N18*100/M18,0)</f>
        <v>70.916258805101506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4789411</v>
      </c>
      <c r="N20" s="30">
        <f t="shared" ca="1" si="15"/>
        <v>3396471.1</v>
      </c>
      <c r="O20" s="29">
        <f t="shared" ca="1" si="12"/>
        <v>73.298698243751261</v>
      </c>
      <c r="P20" s="29">
        <f t="shared" ca="1" si="13"/>
        <v>70.916258805101506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4448940</v>
      </c>
      <c r="M22" s="42">
        <f t="shared" ca="1" si="18"/>
        <v>4604611</v>
      </c>
      <c r="N22" s="39">
        <f t="shared" ca="1" si="18"/>
        <v>3211671.1</v>
      </c>
      <c r="O22" s="39">
        <f t="shared" ca="1" si="17"/>
        <v>72.189579989840283</v>
      </c>
      <c r="P22" s="39">
        <f t="shared" ca="1" si="13"/>
        <v>69.749021144239975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1703240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184800</v>
      </c>
      <c r="M26" s="50">
        <f t="shared" ca="1" si="22"/>
        <v>184800</v>
      </c>
      <c r="N26" s="50">
        <f t="shared" ca="1" si="22"/>
        <v>184800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2470819</v>
      </c>
      <c r="M28" s="23">
        <f t="shared" si="23"/>
        <v>0</v>
      </c>
      <c r="N28" s="23">
        <f t="shared" ca="1" si="23"/>
        <v>1267653.5399999998</v>
      </c>
      <c r="O28" s="22">
        <f t="shared" ref="O28:O30" ca="1" si="24">IF(L28&gt;0,N28*100/L28,0)</f>
        <v>51.30499401210691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2470819</v>
      </c>
      <c r="M30" s="30">
        <f t="shared" si="27"/>
        <v>0</v>
      </c>
      <c r="N30" s="30">
        <f t="shared" ca="1" si="27"/>
        <v>1267653.5399999998</v>
      </c>
      <c r="O30" s="29">
        <f t="shared" ca="1" si="24"/>
        <v>51.30499401210691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2470819</v>
      </c>
      <c r="M32" s="39">
        <f t="shared" si="30"/>
        <v>0</v>
      </c>
      <c r="N32" s="39">
        <f t="shared" ca="1" si="30"/>
        <v>1267653.5399999998</v>
      </c>
      <c r="O32" s="39">
        <f t="shared" ca="1" si="29"/>
        <v>51.30499401210691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2470819</v>
      </c>
      <c r="M34" s="39">
        <f t="shared" si="32"/>
        <v>0</v>
      </c>
      <c r="N34" s="39">
        <f t="shared" ca="1" si="32"/>
        <v>1267653.5399999998</v>
      </c>
      <c r="O34" s="39">
        <f t="shared" ca="1" si="29"/>
        <v>51.30499401210691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4633740</v>
      </c>
      <c r="M37" s="55">
        <f t="shared" ca="1" si="33"/>
        <v>4789411</v>
      </c>
      <c r="N37" s="55">
        <f t="shared" ca="1" si="33"/>
        <v>3396471.1</v>
      </c>
      <c r="O37" s="56">
        <f t="shared" ca="1" si="29"/>
        <v>73.298698243751261</v>
      </c>
      <c r="P37" s="56">
        <f t="shared" ca="1" si="25"/>
        <v>70.916258805101506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750700</v>
      </c>
      <c r="N41" s="79">
        <f t="shared" ca="1" si="34"/>
        <v>549839.91</v>
      </c>
      <c r="O41" s="78">
        <f t="shared" ref="O41:O43" ca="1" si="35">IF(L41&gt;0,N41*100/L41,0)</f>
        <v>73.243627281204212</v>
      </c>
      <c r="P41" s="78">
        <f t="shared" ref="P41:P43" ca="1" si="36">IF(M41&gt;0,N41*100/M41,0)</f>
        <v>73.243627281204212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750700</v>
      </c>
      <c r="N43" s="79">
        <f t="shared" ca="1" si="38"/>
        <v>549839.91</v>
      </c>
      <c r="O43" s="78">
        <f t="shared" ca="1" si="35"/>
        <v>73.243627281204212</v>
      </c>
      <c r="P43" s="78">
        <f t="shared" ca="1" si="36"/>
        <v>73.243627281204212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IFERROR(__xludf.DUMMYFUNCTION("IMPORTRANGE(""https://docs.google.com/spreadsheets/d/1Yj_ptqi66GCucihVvJfMjLAmec39IyEx_6qawtMGysU/edit?usp=sharing"",""สบก!Q21"")"),750700)</f>
        <v>750700</v>
      </c>
      <c r="N45" s="50">
        <f ca="1">IFERROR(__xludf.DUMMYFUNCTION("IMPORTRANGE(""https://docs.google.com/spreadsheets/d/1Yj_ptqi66GCucihVvJfMjLAmec39IyEx_6qawtMGysU/edit?usp=sharing"",""สบก!R21"")"),549839.91)</f>
        <v>549839.91</v>
      </c>
      <c r="O45" s="39">
        <f ca="1">IF(L45&gt;0,N45*100/L45,0)</f>
        <v>73.243627281204212</v>
      </c>
      <c r="P45" s="39">
        <f ca="1">IF(M45&gt;0,N45*100/M45,0)</f>
        <v>73.243627281204212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726696</v>
      </c>
      <c r="N53" s="121">
        <f t="shared" ca="1" si="39"/>
        <v>532184.39</v>
      </c>
      <c r="O53" s="120">
        <f t="shared" ref="O53:O55" ca="1" si="40">IF(L53&gt;0,N53*100/L53,0)</f>
        <v>76.026341428571428</v>
      </c>
      <c r="P53" s="120">
        <f t="shared" ref="P53:P55" ca="1" si="41">IF(M53&gt;0,N53*100/M53,0)</f>
        <v>73.233427733192428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726696</v>
      </c>
      <c r="N55" s="121">
        <f t="shared" ca="1" si="43"/>
        <v>532184.39</v>
      </c>
      <c r="O55" s="120">
        <f t="shared" ca="1" si="40"/>
        <v>76.026341428571428</v>
      </c>
      <c r="P55" s="120">
        <f t="shared" ca="1" si="41"/>
        <v>73.233427733192428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IFERROR(__xludf.DUMMYFUNCTION("IMPORTRANGE(""https://docs.google.com/spreadsheets/d/1Yj_ptqi66GCucihVvJfMjLAmec39IyEx_6qawtMGysU/edit?usp=sharing"",""สบก!Z21"")"),726696)</f>
        <v>726696</v>
      </c>
      <c r="N57" s="50">
        <f ca="1">IFERROR(__xludf.DUMMYFUNCTION("IMPORTRANGE(""https://docs.google.com/spreadsheets/d/1Yj_ptqi66GCucihVvJfMjLAmec39IyEx_6qawtMGysU/edit?usp=sharing"",""สบก!AA21"")"),532184.39)</f>
        <v>532184.39</v>
      </c>
      <c r="O57" s="39">
        <f ca="1">IF(L57&gt;0,N57*100/L57,0)</f>
        <v>76.026341428571428</v>
      </c>
      <c r="P57" s="39">
        <f ca="1">IF(M57&gt;0,N57*100/M57,0)</f>
        <v>73.233427733192428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548000</v>
      </c>
      <c r="M66" s="152">
        <f t="shared" ca="1" si="45"/>
        <v>584720</v>
      </c>
      <c r="N66" s="152">
        <f t="shared" ca="1" si="45"/>
        <v>419885</v>
      </c>
      <c r="O66" s="151">
        <f t="shared" ref="O66:O68" ca="1" si="46">IF(L66&gt;0,N66*100/L66,0)</f>
        <v>76.621350364963504</v>
      </c>
      <c r="P66" s="151">
        <f t="shared" ref="P66:P68" ca="1" si="47">IF(M66&gt;0,N66*100/M66,0)</f>
        <v>71.809584074428784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548000</v>
      </c>
      <c r="M68" s="88">
        <f t="shared" ca="1" si="49"/>
        <v>584720</v>
      </c>
      <c r="N68" s="88">
        <f t="shared" ca="1" si="49"/>
        <v>419885</v>
      </c>
      <c r="O68" s="156">
        <f t="shared" ca="1" si="46"/>
        <v>76.621350364963504</v>
      </c>
      <c r="P68" s="156">
        <f t="shared" ca="1" si="47"/>
        <v>71.809584074428784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IFERROR(__xludf.DUMMYFUNCTION("IMPORTRANGE(""https://docs.google.com/spreadsheets/d/1Yj_ptqi66GCucihVvJfMjLAmec39IyEx_6qawtMGysU/edit?usp=sharing"",""สบก!AI21"")"),584720)</f>
        <v>584720</v>
      </c>
      <c r="N70" s="168">
        <f ca="1">IFERROR(__xludf.DUMMYFUNCTION("IMPORTRANGE(""https://docs.google.com/spreadsheets/d/1Yj_ptqi66GCucihVvJfMjLAmec39IyEx_6qawtMGysU/edit?usp=sharing"",""สบก!AJ21"")"),419885)</f>
        <v>419885</v>
      </c>
      <c r="O70" s="168">
        <f ca="1">IF(L70&gt;0,N70*100/L70,0)</f>
        <v>76.621350364963504</v>
      </c>
      <c r="P70" s="168">
        <f ca="1">IF(M70&gt;0,N70*100/M70,0)</f>
        <v>71.809584074428784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IFERROR(__xludf.DUMMYFUNCTION("IMPORTRANGE(""https://docs.google.com/spreadsheets/d/1Yj_ptqi66GCucihVvJfMjLAmec39IyEx_6qawtMGysU/edit?usp=sharing"",""สบก!AG21"")"),0)</f>
        <v>0</v>
      </c>
      <c r="M74" s="50"/>
      <c r="N74" s="50">
        <f ca="1">IFERROR(__xludf.DUMMYFUNCTION("IMPORTRANGE(""https://docs.google.com/spreadsheets/d/1Yj_ptqi66GCucihVvJfMjLAmec39IyEx_6qawtMGysU/edit?usp=sharing"",""สบก!AK21"")"),0)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217115</v>
      </c>
      <c r="O94" s="151">
        <f t="shared" ref="O94:O96" ca="1" si="53">IF(L94&gt;0,N94*100/L94,0)</f>
        <v>68.069663907700019</v>
      </c>
      <c r="P94" s="151">
        <f t="shared" ref="P94:P96" ca="1" si="54">IF(M94&gt;0,N94*100/M94,0)</f>
        <v>68.069663907700019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217115</v>
      </c>
      <c r="O96" s="156">
        <f t="shared" ca="1" si="53"/>
        <v>68.069663907700019</v>
      </c>
      <c r="P96" s="156">
        <f t="shared" ca="1" si="54"/>
        <v>68.069663907700019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IFERROR(__xludf.DUMMYFUNCTION("IMPORTRANGE(""https://docs.google.com/spreadsheets/d/1Yj_ptqi66GCucihVvJfMjLAmec39IyEx_6qawtMGysU/edit?usp=sharing"",""สบก!AR21"")"),134160)</f>
        <v>134160</v>
      </c>
      <c r="N98" s="168">
        <f ca="1">IFERROR(__xludf.DUMMYFUNCTION("IMPORTRANGE(""https://docs.google.com/spreadsheets/d/1Yj_ptqi66GCucihVvJfMjLAmec39IyEx_6qawtMGysU/edit?usp=sharing"",""สบก!AS21"")"),32315)</f>
        <v>32315</v>
      </c>
      <c r="O98" s="168">
        <f ca="1">IF(L98&gt;0,N98*100/L98,0)</f>
        <v>24.086911150864641</v>
      </c>
      <c r="P98" s="168">
        <f ca="1">IF(M98&gt;0,N98*100/M98,0)</f>
        <v>24.086911150864641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579900</v>
      </c>
      <c r="M140" s="152">
        <f t="shared" ca="1" si="64"/>
        <v>629655</v>
      </c>
      <c r="N140" s="152">
        <f t="shared" ca="1" si="64"/>
        <v>414437.47</v>
      </c>
      <c r="O140" s="151">
        <f t="shared" ref="O140:O142" ca="1" si="65">IF(L140&gt;0,N140*100/L140,0)</f>
        <v>71.467058113467843</v>
      </c>
      <c r="P140" s="151">
        <f t="shared" ref="P140:P142" ca="1" si="66">IF(M140&gt;0,N140*100/M140,0)</f>
        <v>65.81976955634434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579900</v>
      </c>
      <c r="M142" s="88">
        <f t="shared" ca="1" si="68"/>
        <v>629655</v>
      </c>
      <c r="N142" s="88">
        <f t="shared" ca="1" si="68"/>
        <v>414437.47</v>
      </c>
      <c r="O142" s="156">
        <f t="shared" ca="1" si="65"/>
        <v>71.467058113467843</v>
      </c>
      <c r="P142" s="156">
        <f t="shared" ca="1" si="66"/>
        <v>65.81976955634434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IFERROR(__xludf.DUMMYFUNCTION("IMPORTRANGE(""https://docs.google.com/spreadsheets/d/1Yj_ptqi66GCucihVvJfMjLAmec39IyEx_6qawtMGysU/edit?usp=sharing"",""สบก!BJ21"")"),629655)</f>
        <v>629655</v>
      </c>
      <c r="N144" s="168">
        <f ca="1">IFERROR(__xludf.DUMMYFUNCTION("IMPORTRANGE(""https://docs.google.com/spreadsheets/d/1Yj_ptqi66GCucihVvJfMjLAmec39IyEx_6qawtMGysU/edit?usp=sharing"",""สบก!BK21"")"),414437.47)</f>
        <v>414437.47</v>
      </c>
      <c r="O144" s="168">
        <f ca="1">IF(L144&gt;0,N144*100/L144,0)</f>
        <v>71.467058113467843</v>
      </c>
      <c r="P144" s="168">
        <f ca="1">IF(M144&gt;0,N144*100/M144,0)</f>
        <v>65.81976955634434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IFERROR(__xludf.DUMMYFUNCTION("IMPORTRANGE(""https://docs.google.com/spreadsheets/d/11923uPwbBZFjjGgGUA6NLw09EwE0CqkOc4q9oUmW1yo/edit?usp=sharing"",""เชียงราย!I114"")"),60000)</f>
        <v>60000</v>
      </c>
      <c r="J189" s="284">
        <f ca="1">IFERROR(__xludf.DUMMYFUNCTION("IMPORTRANGE(""https://docs.google.com/spreadsheets/d/11923uPwbBZFjjGgGUA6NLw09EwE0CqkOc4q9oUmW1yo/edit?usp=sharing"",""เชียงราย!J114"")"),0)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IFERROR(__xludf.DUMMYFUNCTION("IMPORTRANGE(""https://docs.google.com/spreadsheets/d/11923uPwbBZFjjGgGUA6NLw09EwE0CqkOc4q9oUmW1yo/edit?usp=sharing"",""เชียงราย!J124"")"),40000)</f>
        <v>40000</v>
      </c>
      <c r="K199" s="163">
        <f t="shared" ref="K199:K201" ca="1" si="70">IF(I199&gt;0,J199*100/I199,0)</f>
        <v>66.666666666666671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32990</v>
      </c>
      <c r="O250" s="151">
        <f t="shared" ref="O250:O252" ca="1" si="78">IF(L250&gt;0,N250*100/L250,0)</f>
        <v>46.20448179271709</v>
      </c>
      <c r="P250" s="151">
        <f t="shared" ref="P250:P252" ca="1" si="79">IF(M250&gt;0,N250*100/M250,0)</f>
        <v>46.20448179271709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32990</v>
      </c>
      <c r="O252" s="156">
        <f t="shared" ca="1" si="78"/>
        <v>46.20448179271709</v>
      </c>
      <c r="P252" s="156">
        <f t="shared" ca="1" si="79"/>
        <v>46.20448179271709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IFERROR(__xludf.DUMMYFUNCTION("IMPORTRANGE(""https://docs.google.com/spreadsheets/d/1Yj_ptqi66GCucihVvJfMjLAmec39IyEx_6qawtMGysU/edit?usp=sharing"",""สบก!CB21"")"),71400)</f>
        <v>71400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46.20448179271709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61420</v>
      </c>
      <c r="O271" s="151">
        <f t="shared" ref="O271:O273" ca="1" si="84">IF(L271&gt;0,N271*100/L271,0)</f>
        <v>58.107852412488171</v>
      </c>
      <c r="P271" s="151">
        <f t="shared" ref="P271:P273" ca="1" si="85">IF(M271&gt;0,N271*100/M271,0)</f>
        <v>58.107852412488171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61420</v>
      </c>
      <c r="O273" s="156">
        <f t="shared" ca="1" si="84"/>
        <v>58.107852412488171</v>
      </c>
      <c r="P273" s="156">
        <f t="shared" ca="1" si="85"/>
        <v>58.107852412488171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IFERROR(__xludf.DUMMYFUNCTION("IMPORTRANGE(""https://docs.google.com/spreadsheets/d/1Yj_ptqi66GCucihVvJfMjLAmec39IyEx_6qawtMGysU/edit?usp=sharing"",""สบก!CK21"")"),105700)</f>
        <v>105700</v>
      </c>
      <c r="N275" s="168">
        <f ca="1">IFERROR(__xludf.DUMMYFUNCTION("IMPORTRANGE(""https://docs.google.com/spreadsheets/d/1Yj_ptqi66GCucihVvJfMjLAmec39IyEx_6qawtMGysU/edit?usp=sharing"",""สบก!CL21"")"),61420)</f>
        <v>61420</v>
      </c>
      <c r="O275" s="168">
        <f ca="1">IF(L275&gt;0,N275*100/L275,0)</f>
        <v>58.107852412488171</v>
      </c>
      <c r="P275" s="168">
        <f ca="1">IF(M275&gt;0,N275*100/M275,0)</f>
        <v>58.107852412488171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IFERROR(__xludf.DUMMYFUNCTION("IMPORTRANGE(""https://docs.google.com/spreadsheets/d/11923uPwbBZFjjGgGUA6NLw09EwE0CqkOc4q9oUmW1yo/edit?usp=sharing"",""เชียงราย!J228"")"),501)</f>
        <v>501</v>
      </c>
      <c r="K328" s="317">
        <f ca="1">IF(I328&gt;0,J328*100/I328,0)</f>
        <v>73.67647058823529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1581370</v>
      </c>
      <c r="N329" s="152">
        <f t="shared" ca="1" si="98"/>
        <v>1148389.33</v>
      </c>
      <c r="O329" s="151">
        <f t="shared" ref="O329:O331" ca="1" si="99">IF(L329&gt;0,N329*100/L329,0)</f>
        <v>74.625493381507212</v>
      </c>
      <c r="P329" s="151">
        <f t="shared" ref="P329:P331" ca="1" si="100">IF(M329&gt;0,N329*100/M329,0)</f>
        <v>72.619901098414672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1581370</v>
      </c>
      <c r="N331" s="88">
        <f t="shared" ca="1" si="102"/>
        <v>1148389.33</v>
      </c>
      <c r="O331" s="156">
        <f t="shared" ca="1" si="99"/>
        <v>74.625493381507212</v>
      </c>
      <c r="P331" s="156">
        <f t="shared" ca="1" si="100"/>
        <v>72.619901098414672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IFERROR(__xludf.DUMMYFUNCTION("IMPORTRANGE(""https://docs.google.com/spreadsheets/d/1Yj_ptqi66GCucihVvJfMjLAmec39IyEx_6qawtMGysU/edit?usp=sharing"",""สบก!DL21"")"),1581370)</f>
        <v>1581370</v>
      </c>
      <c r="N333" s="168">
        <f ca="1">IFERROR(__xludf.DUMMYFUNCTION("IMPORTRANGE(""https://docs.google.com/spreadsheets/d/1Yj_ptqi66GCucihVvJfMjLAmec39IyEx_6qawtMGysU/edit?usp=sharing"",""สบก!DM21"")"),1148389.33)</f>
        <v>1148389.33</v>
      </c>
      <c r="O333" s="168">
        <f ca="1">IF(L333&gt;0,N333*100/L333,0)</f>
        <v>74.625493381507212</v>
      </c>
      <c r="P333" s="168">
        <f ca="1">IF(M333&gt;0,N333*100/M333,0)</f>
        <v>72.619901098414672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IFERROR(__xludf.DUMMYFUNCTION("IMPORTRANGE(""https://docs.google.com/spreadsheets/d/11923uPwbBZFjjGgGUA6NLw09EwE0CqkOc4q9oUmW1yo/edit?usp=sharing"",""เชียงราย!J234"")"),469)</f>
        <v>469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IFERROR(__xludf.DUMMYFUNCTION("IMPORTRANGE(""https://docs.google.com/spreadsheets/d/11923uPwbBZFjjGgGUA6NLw09EwE0CqkOc4q9oUmW1yo/edit?usp=sharing"",""เชียงราย!J235"")"),2691.09)</f>
        <v>2691.09</v>
      </c>
      <c r="K340" s="342">
        <f t="shared" ca="1" si="103"/>
        <v>79.149705882352947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IFERROR(__xludf.DUMMYFUNCTION("IMPORTRANGE(""https://docs.google.com/spreadsheets/d/11923uPwbBZFjjGgGUA6NLw09EwE0CqkOc4q9oUmW1yo/edit?usp=sharing"",""เชียงราย!J236"")"),581)</f>
        <v>581</v>
      </c>
      <c r="K341" s="342">
        <f t="shared" ca="1" si="103"/>
        <v>85.441176470588232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IFERROR(__xludf.DUMMYFUNCTION("IMPORTRANGE(""https://docs.google.com/spreadsheets/d/11923uPwbBZFjjGgGUA6NLw09EwE0CqkOc4q9oUmW1yo/edit?usp=sharing"",""เชียงราย!J237"")"),3841.53)</f>
        <v>3841.53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IFERROR(__xludf.DUMMYFUNCTION("IMPORTRANGE(""https://docs.google.com/spreadsheets/d/11923uPwbBZFjjGgGUA6NLw09EwE0CqkOc4q9oUmW1yo/edit?usp=sharing"",""เชียงราย!J238"")"),2)</f>
        <v>2</v>
      </c>
      <c r="K343" s="342">
        <f t="shared" ca="1" si="103"/>
        <v>0.29411764705882354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IFERROR(__xludf.DUMMYFUNCTION("IMPORTRANGE(""https://docs.google.com/spreadsheets/d/11923uPwbBZFjjGgGUA6NLw09EwE0CqkOc4q9oUmW1yo/edit?usp=sharing"",""เชียงราย!J239"")"),9.23)</f>
        <v>9.23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IFERROR(__xludf.DUMMYFUNCTION("IMPORTRANGE(""https://docs.google.com/spreadsheets/d/11923uPwbBZFjjGgGUA6NLw09EwE0CqkOc4q9oUmW1yo/edit?usp=sharing"",""เชียงราย!J240"")"),501)</f>
        <v>501</v>
      </c>
      <c r="K345" s="342">
        <f t="shared" ca="1" si="103"/>
        <v>73.67647058823529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IFERROR(__xludf.DUMMYFUNCTION("IMPORTRANGE(""https://docs.google.com/spreadsheets/d/11923uPwbBZFjjGgGUA6NLw09EwE0CqkOc4q9oUmW1yo/edit?usp=sharing"",""เชียงราย!J241"")"),3293.97)</f>
        <v>3293.97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IFERROR(__xludf.DUMMYFUNCTION("IMPORTRANGE(""https://docs.google.com/spreadsheets/d/11923uPwbBZFjjGgGUA6NLw09EwE0CqkOc4q9oUmW1yo/edit?usp=sharing"",""เชียงราย!L242"")"),2470819)</f>
        <v>2470819</v>
      </c>
      <c r="M347" s="357"/>
      <c r="N347" s="357">
        <f ca="1">IFERROR(__xludf.DUMMYFUNCTION("IMPORTRANGE(""https://docs.google.com/spreadsheets/d/11923uPwbBZFjjGgGUA6NLw09EwE0CqkOc4q9oUmW1yo/edit?usp=sharing"",""เชียงราย!M242"")"),1267653.53999999)</f>
        <v>1267653.53999999</v>
      </c>
      <c r="O347" s="357">
        <f ca="1">+IF(L347&gt;0,N347*100/L347,0)</f>
        <v>51.304994012106512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IFERROR(__xludf.DUMMYFUNCTION("IMPORTRANGE(""https://docs.google.com/spreadsheets/d/11923uPwbBZFjjGgGUA6NLw09EwE0CqkOc4q9oUmW1yo/edit?usp=sharing"",""เชียงราย!M244"")"),276011)</f>
        <v>276011</v>
      </c>
      <c r="O349" s="372">
        <f ca="1">+IF(L349&gt;0,N349*100/L349,0)</f>
        <v>51.862269823374675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IFERROR(__xludf.DUMMYFUNCTION("IMPORTRANGE(""https://docs.google.com/spreadsheets/d/11923uPwbBZFjjGgGUA6NLw09EwE0CqkOc4q9oUmW1yo/edit?usp=sharing"",""เชียงราย!M247"")"),276011)</f>
        <v>276011</v>
      </c>
      <c r="O352" s="165">
        <f t="shared" ca="1" si="105"/>
        <v>51.862269823374675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IFERROR(__xludf.DUMMYFUNCTION("IMPORTRANGE(""https://docs.google.com/spreadsheets/d/11923uPwbBZFjjGgGUA6NLw09EwE0CqkOc4q9oUmW1yo/edit?usp=sharing"",""เชียงราย!M249"")"),276011)</f>
        <v>276011</v>
      </c>
      <c r="O354" s="168">
        <f t="shared" ca="1" si="105"/>
        <v>51.862269823374675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IFERROR(__xludf.DUMMYFUNCTION("IMPORTRANGE(""https://docs.google.com/spreadsheets/d/11923uPwbBZFjjGgGUA6NLw09EwE0CqkOc4q9oUmW1yo/edit?usp=sharing"",""เชียงราย!M252"")"),79450)</f>
        <v>79450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IFERROR(__xludf.DUMMYFUNCTION("IMPORTRANGE(""https://docs.google.com/spreadsheets/d/11923uPwbBZFjjGgGUA6NLw09EwE0CqkOc4q9oUmW1yo/edit?usp=sharing"",""เชียงราย!M253"")"),196561)</f>
        <v>196561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IFERROR(__xludf.DUMMYFUNCTION("IMPORTRANGE(""https://docs.google.com/spreadsheets/d/11923uPwbBZFjjGgGUA6NLw09EwE0CqkOc4q9oUmW1yo/edit?usp=sharing"",""เชียงราย!M275"")"),138000)</f>
        <v>138000</v>
      </c>
      <c r="O380" s="372">
        <f ca="1">+IF(L380&gt;0,N380*100/L380,0)</f>
        <v>29.990872343199896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IFERROR(__xludf.DUMMYFUNCTION("IMPORTRANGE(""https://docs.google.com/spreadsheets/d/11923uPwbBZFjjGgGUA6NLw09EwE0CqkOc4q9oUmW1yo/edit?usp=sharing"",""เชียงราย!M278"")"),138000)</f>
        <v>138000</v>
      </c>
      <c r="O383" s="165">
        <f t="shared" ca="1" si="109"/>
        <v>29.990872343199896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IFERROR(__xludf.DUMMYFUNCTION("IMPORTRANGE(""https://docs.google.com/spreadsheets/d/11923uPwbBZFjjGgGUA6NLw09EwE0CqkOc4q9oUmW1yo/edit?usp=sharing"",""เชียงราย!M280"")"),138000)</f>
        <v>138000</v>
      </c>
      <c r="O385" s="168">
        <f t="shared" ca="1" si="109"/>
        <v>29.990872343199896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IFERROR(__xludf.DUMMYFUNCTION("IMPORTRANGE(""https://docs.google.com/spreadsheets/d/11923uPwbBZFjjGgGUA6NLw09EwE0CqkOc4q9oUmW1yo/edit?usp=sharing"",""เชียงราย!M284"")"),27000)</f>
        <v>27000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IFERROR(__xludf.DUMMYFUNCTION("IMPORTRANGE(""https://docs.google.com/spreadsheets/d/11923uPwbBZFjjGgGUA6NLw09EwE0CqkOc4q9oUmW1yo/edit?usp=sharing"",""เชียงราย!M296"")"),194774.95)</f>
        <v>194774.95</v>
      </c>
      <c r="O401" s="372">
        <f ca="1">+IF(L401&gt;0,N401*100/L401,0)</f>
        <v>99.425701888718734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IFERROR(__xludf.DUMMYFUNCTION("IMPORTRANGE(""https://docs.google.com/spreadsheets/d/11923uPwbBZFjjGgGUA6NLw09EwE0CqkOc4q9oUmW1yo/edit?usp=sharing"",""เชียงราย!M299"")"),194774.95)</f>
        <v>194774.95</v>
      </c>
      <c r="O404" s="168">
        <f t="shared" ca="1" si="112"/>
        <v>99.425701888718734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IFERROR(__xludf.DUMMYFUNCTION("IMPORTRANGE(""https://docs.google.com/spreadsheets/d/11923uPwbBZFjjGgGUA6NLw09EwE0CqkOc4q9oUmW1yo/edit?usp=sharing"",""เชียงราย!M301"")"),194774.95)</f>
        <v>194774.95</v>
      </c>
      <c r="O406" s="168">
        <f t="shared" ca="1" si="112"/>
        <v>99.425701888718734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IFERROR(__xludf.DUMMYFUNCTION("IMPORTRANGE(""https://docs.google.com/spreadsheets/d/11923uPwbBZFjjGgGUA6NLw09EwE0CqkOc4q9oUmW1yo/edit?usp=sharing"",""เชียงราย!M302"")"),130082)</f>
        <v>130082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IFERROR(__xludf.DUMMYFUNCTION("IMPORTRANGE(""https://docs.google.com/spreadsheets/d/11923uPwbBZFjjGgGUA6NLw09EwE0CqkOc4q9oUmW1yo/edit?usp=sharing"",""เชียงราย!M303"")"),41074.95)</f>
        <v>41074.949999999997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IFERROR(__xludf.DUMMYFUNCTION("IMPORTRANGE(""https://docs.google.com/spreadsheets/d/11923uPwbBZFjjGgGUA6NLw09EwE0CqkOc4q9oUmW1yo/edit?usp=sharing"",""เชียงราย!M305"")"),23618)</f>
        <v>23618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IFERROR(__xludf.DUMMYFUNCTION("IMPORTRANGE(""https://docs.google.com/spreadsheets/d/11923uPwbBZFjjGgGUA6NLw09EwE0CqkOc4q9oUmW1yo/edit?usp=sharing"",""เชียงราย!M330"")"),125031)</f>
        <v>125031</v>
      </c>
      <c r="O435" s="411">
        <f t="shared" ref="O435:O439" ca="1" si="114">+IF(L435&gt;0,N435*100/L435,0)</f>
        <v>78.24217772215269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IFERROR(__xludf.DUMMYFUNCTION("IMPORTRANGE(""https://docs.google.com/spreadsheets/d/11923uPwbBZFjjGgGUA6NLw09EwE0CqkOc4q9oUmW1yo/edit?usp=sharing"",""เชียงราย!M332"")"),125031)</f>
        <v>125031</v>
      </c>
      <c r="O437" s="168">
        <f t="shared" ca="1" si="114"/>
        <v>78.24217772215269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IFERROR(__xludf.DUMMYFUNCTION("IMPORTRANGE(""https://docs.google.com/spreadsheets/d/11923uPwbBZFjjGgGUA6NLw09EwE0CqkOc4q9oUmW1yo/edit?usp=sharing"",""เชียงราย!M334"")"),125031)</f>
        <v>125031</v>
      </c>
      <c r="O439" s="168">
        <f t="shared" ca="1" si="114"/>
        <v>78.24217772215269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IFERROR(__xludf.DUMMYFUNCTION("IMPORTRANGE(""https://docs.google.com/spreadsheets/d/11923uPwbBZFjjGgGUA6NLw09EwE0CqkOc4q9oUmW1yo/edit?usp=sharing"",""เชียงราย!M335"")"),104000)</f>
        <v>104000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IFERROR(__xludf.DUMMYFUNCTION("IMPORTRANGE(""https://docs.google.com/spreadsheets/d/11923uPwbBZFjjGgGUA6NLw09EwE0CqkOc4q9oUmW1yo/edit?usp=sharing"",""เชียงราย!M338"")"),21031)</f>
        <v>21031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IFERROR(__xludf.DUMMYFUNCTION("IMPORTRANGE(""https://docs.google.com/spreadsheets/d/11923uPwbBZFjjGgGUA6NLw09EwE0CqkOc4q9oUmW1yo/edit?usp=sharing"",""เชียงราย!J350"")"),44798.7729999999)</f>
        <v>44798.772999999899</v>
      </c>
      <c r="K455" s="371">
        <f ca="1">IF(I455&gt;0,J455*100/I455,0)</f>
        <v>90.55196369737007</v>
      </c>
      <c r="L455" s="372">
        <f ca="1">IFERROR(__xludf.DUMMYFUNCTION("IMPORTRANGE(""https://docs.google.com/spreadsheets/d/11923uPwbBZFjjGgGUA6NLw09EwE0CqkOc4q9oUmW1yo/edit?usp=sharing"",""เชียงราย!L350"")"),541453)</f>
        <v>541453</v>
      </c>
      <c r="M455" s="372"/>
      <c r="N455" s="372">
        <f ca="1">IFERROR(__xludf.DUMMYFUNCTION("IMPORTRANGE(""https://docs.google.com/spreadsheets/d/11923uPwbBZFjjGgGUA6NLw09EwE0CqkOc4q9oUmW1yo/edit?usp=sharing"",""เชียงราย!M350"")"),219410)</f>
        <v>219410</v>
      </c>
      <c r="O455" s="372">
        <f t="shared" ref="O455:O459" ca="1" si="116">+IF(L455&gt;0,N455*100/L455,0)</f>
        <v>40.522446084886404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IFERROR(__xludf.DUMMYFUNCTION("IMPORTRANGE(""https://docs.google.com/spreadsheets/d/11923uPwbBZFjjGgGUA6NLw09EwE0CqkOc4q9oUmW1yo/edit?usp=sharing"",""เชียงราย!L352"")"),541453)</f>
        <v>541453</v>
      </c>
      <c r="M457" s="165"/>
      <c r="N457" s="168">
        <f ca="1">IFERROR(__xludf.DUMMYFUNCTION("IMPORTRANGE(""https://docs.google.com/spreadsheets/d/11923uPwbBZFjjGgGUA6NLw09EwE0CqkOc4q9oUmW1yo/edit?usp=sharing"",""เชียงราย!M352"")"),219410)</f>
        <v>219410</v>
      </c>
      <c r="O457" s="168">
        <f t="shared" ca="1" si="116"/>
        <v>40.522446084886404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IFERROR(__xludf.DUMMYFUNCTION("IMPORTRANGE(""https://docs.google.com/spreadsheets/d/11923uPwbBZFjjGgGUA6NLw09EwE0CqkOc4q9oUmW1yo/edit?usp=sharing"",""เชียงราย!L354"")"),541453)</f>
        <v>541453</v>
      </c>
      <c r="M459" s="168"/>
      <c r="N459" s="168">
        <f ca="1">IFERROR(__xludf.DUMMYFUNCTION("IMPORTRANGE(""https://docs.google.com/spreadsheets/d/11923uPwbBZFjjGgGUA6NLw09EwE0CqkOc4q9oUmW1yo/edit?usp=sharing"",""เชียงราย!M354"")"),219410)</f>
        <v>219410</v>
      </c>
      <c r="O459" s="168">
        <f t="shared" ca="1" si="116"/>
        <v>40.522446084886404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IFERROR(__xludf.DUMMYFUNCTION("IMPORTRANGE(""https://docs.google.com/spreadsheets/d/11923uPwbBZFjjGgGUA6NLw09EwE0CqkOc4q9oUmW1yo/edit?usp=sharing"",""เชียงราย!M357"")"),62650)</f>
        <v>62650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IFERROR(__xludf.DUMMYFUNCTION("IMPORTRANGE(""https://docs.google.com/spreadsheets/d/11923uPwbBZFjjGgGUA6NLw09EwE0CqkOc4q9oUmW1yo/edit?usp=sharing"",""เชียงราย!J359"")"),44798.7729999999)</f>
        <v>44798.772999999899</v>
      </c>
      <c r="K464" s="268">
        <f t="shared" ref="K464:K515" ca="1" si="117">IF(I464&gt;0,J464*100/I464,0)</f>
        <v>90.55196369737007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IFERROR(__xludf.DUMMYFUNCTION("IMPORTRANGE(""https://docs.google.com/spreadsheets/d/11923uPwbBZFjjGgGUA6NLw09EwE0CqkOc4q9oUmW1yo/edit?usp=sharing"",""เชียงราย!J376"")"),44798.7729999999)</f>
        <v>44798.772999999899</v>
      </c>
      <c r="K481" s="201">
        <f t="shared" ca="1" si="117"/>
        <v>90.55196369737007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IFERROR(__xludf.DUMMYFUNCTION("IMPORTRANGE(""https://docs.google.com/spreadsheets/d/11923uPwbBZFjjGgGUA6NLw09EwE0CqkOc4q9oUmW1yo/edit?usp=sharing"",""เชียงราย!J377"")"),9081)</f>
        <v>9081</v>
      </c>
      <c r="K482" s="201">
        <f t="shared" ca="1" si="117"/>
        <v>92.258457787259985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IFERROR(__xludf.DUMMYFUNCTION("IMPORTRANGE(""https://docs.google.com/spreadsheets/d/11923uPwbBZFjjGgGUA6NLw09EwE0CqkOc4q9oUmW1yo/edit?usp=sharing"",""เชียงราย!J378"")"),43842.77)</f>
        <v>43842.77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IFERROR(__xludf.DUMMYFUNCTION("IMPORTRANGE(""https://docs.google.com/spreadsheets/d/11923uPwbBZFjjGgGUA6NLw09EwE0CqkOc4q9oUmW1yo/edit?usp=sharing"",""เชียงราย!J379"")"),8892)</f>
        <v>8892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IFERROR(__xludf.DUMMYFUNCTION("IMPORTRANGE(""https://docs.google.com/spreadsheets/d/11923uPwbBZFjjGgGUA6NLw09EwE0CqkOc4q9oUmW1yo/edit?usp=sharing"",""เชียงราย!J380"")"),60)</f>
        <v>60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IFERROR(__xludf.DUMMYFUNCTION("IMPORTRANGE(""https://docs.google.com/spreadsheets/d/11923uPwbBZFjjGgGUA6NLw09EwE0CqkOc4q9oUmW1yo/edit?usp=sharing"",""เชียงราย!J381"")"),19)</f>
        <v>19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IFERROR(__xludf.DUMMYFUNCTION("IMPORTRANGE(""https://docs.google.com/spreadsheets/d/11923uPwbBZFjjGgGUA6NLw09EwE0CqkOc4q9oUmW1yo/edit?usp=sharing"",""เชียงราย!J382"")"),896.003)</f>
        <v>896.00300000000004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IFERROR(__xludf.DUMMYFUNCTION("IMPORTRANGE(""https://docs.google.com/spreadsheets/d/11923uPwbBZFjjGgGUA6NLw09EwE0CqkOc4q9oUmW1yo/edit?usp=sharing"",""เชียงราย!J383"")"),170)</f>
        <v>170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IFERROR(__xludf.DUMMYFUNCTION("IMPORTRANGE(""https://docs.google.com/spreadsheets/d/11923uPwbBZFjjGgGUA6NLw09EwE0CqkOc4q9oUmW1yo/edit?usp=sharing"",""เชียงราย!J384"")"),895.003)</f>
        <v>895.00300000000004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IFERROR(__xludf.DUMMYFUNCTION("IMPORTRANGE(""https://docs.google.com/spreadsheets/d/11923uPwbBZFjjGgGUA6NLw09EwE0CqkOc4q9oUmW1yo/edit?usp=sharing"",""เชียงราย!J385"")"),169)</f>
        <v>169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IFERROR(__xludf.DUMMYFUNCTION("IMPORTRANGE(""https://docs.google.com/spreadsheets/d/11923uPwbBZFjjGgGUA6NLw09EwE0CqkOc4q9oUmW1yo/edit?usp=sharing"",""เชียงราย!J386"")"),1)</f>
        <v>1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IFERROR(__xludf.DUMMYFUNCTION("IMPORTRANGE(""https://docs.google.com/spreadsheets/d/11923uPwbBZFjjGgGUA6NLw09EwE0CqkOc4q9oUmW1yo/edit?usp=sharing"",""เชียงราย!J387"")"),1)</f>
        <v>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IFERROR(__xludf.DUMMYFUNCTION("IMPORTRANGE(""https://docs.google.com/spreadsheets/d/11923uPwbBZFjjGgGUA6NLw09EwE0CqkOc4q9oUmW1yo/edit?usp=sharing"",""เชียงราย!J392"")"),694)</f>
        <v>694</v>
      </c>
      <c r="K497" s="444">
        <f t="shared" ca="1" si="117"/>
        <v>98.161244695898162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IFERROR(__xludf.DUMMYFUNCTION("IMPORTRANGE(""https://docs.google.com/spreadsheets/d/11923uPwbBZFjjGgGUA6NLw09EwE0CqkOc4q9oUmW1yo/edit?usp=sharing"",""เชียงราย!J393"")"),694)</f>
        <v>694</v>
      </c>
      <c r="K498" s="201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IFERROR(__xludf.DUMMYFUNCTION("IMPORTRANGE(""https://docs.google.com/spreadsheets/d/11923uPwbBZFjjGgGUA6NLw09EwE0CqkOc4q9oUmW1yo/edit?usp=sharing"",""เชียงราย!J459"")"),8501)</f>
        <v>8501</v>
      </c>
      <c r="K564" s="371">
        <f ca="1">IF(I564&gt;0,J564*100/I564,0)</f>
        <v>250.02941176470588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IFERROR(__xludf.DUMMYFUNCTION("IMPORTRANGE(""https://docs.google.com/spreadsheets/d/11923uPwbBZFjjGgGUA6NLw09EwE0CqkOc4q9oUmW1yo/edit?usp=sharing"",""เชียงราย!M459"")"),124249.94)</f>
        <v>124249.94</v>
      </c>
      <c r="O564" s="372">
        <f t="shared" ref="O564:O568" ca="1" si="122">+IF(L564&gt;0,N564*100/L564,0)</f>
        <v>75.030157004830912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IFERROR(__xludf.DUMMYFUNCTION("IMPORTRANGE(""https://docs.google.com/spreadsheets/d/11923uPwbBZFjjGgGUA6NLw09EwE0CqkOc4q9oUmW1yo/edit?usp=sharing"",""เชียงราย!M461"")"),124249.94)</f>
        <v>124249.94</v>
      </c>
      <c r="O566" s="168">
        <f t="shared" ca="1" si="122"/>
        <v>75.030157004830912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IFERROR(__xludf.DUMMYFUNCTION("IMPORTRANGE(""https://docs.google.com/spreadsheets/d/11923uPwbBZFjjGgGUA6NLw09EwE0CqkOc4q9oUmW1yo/edit?usp=sharing"",""เชียงราย!M463"")"),124249.94)</f>
        <v>124249.94</v>
      </c>
      <c r="O568" s="168">
        <f t="shared" ca="1" si="122"/>
        <v>75.030157004830912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IFERROR(__xludf.DUMMYFUNCTION("IMPORTRANGE(""https://docs.google.com/spreadsheets/d/11923uPwbBZFjjGgGUA6NLw09EwE0CqkOc4q9oUmW1yo/edit?usp=sharing"",""เชียงราย!M466"")"),79499.94)</f>
        <v>79499.94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IFERROR(__xludf.DUMMYFUNCTION("IMPORTRANGE(""https://docs.google.com/spreadsheets/d/11923uPwbBZFjjGgGUA6NLw09EwE0CqkOc4q9oUmW1yo/edit?usp=sharing"",""เชียงราย!M467"")"),44750)</f>
        <v>44750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IFERROR(__xludf.DUMMYFUNCTION("IMPORTRANGE(""https://docs.google.com/spreadsheets/d/11923uPwbBZFjjGgGUA6NLw09EwE0CqkOc4q9oUmW1yo/edit?usp=sharing"",""เชียงราย!J468"")"),8501)</f>
        <v>8501</v>
      </c>
      <c r="K573" s="201">
        <f ca="1">IF(I573&gt;0,J573*100/I573,0)</f>
        <v>250.02941176470588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IFERROR(__xludf.DUMMYFUNCTION("IMPORTRANGE(""https://docs.google.com/spreadsheets/d/11923uPwbBZFjjGgGUA6NLw09EwE0CqkOc4q9oUmW1yo/edit?usp=sharing"",""เชียงราย!J471"")"),294)</f>
        <v>294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IFERROR(__xludf.DUMMYFUNCTION("IMPORTRANGE(""https://docs.google.com/spreadsheets/d/11923uPwbBZFjjGgGUA6NLw09EwE0CqkOc4q9oUmW1yo/edit?usp=sharing"",""เชียงราย!J472"")"),8201)</f>
        <v>8201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IFERROR(__xludf.DUMMYFUNCTION("IMPORTRANGE(""https://docs.google.com/spreadsheets/d/11923uPwbBZFjjGgGUA6NLw09EwE0CqkOc4q9oUmW1yo/edit?usp=sharing"",""เชียงราย!I475"")"),84)</f>
        <v>84</v>
      </c>
      <c r="J580" s="370">
        <f ca="1">IFERROR(__xludf.DUMMYFUNCTION("IMPORTRANGE(""https://docs.google.com/spreadsheets/d/11923uPwbBZFjjGgGUA6NLw09EwE0CqkOc4q9oUmW1yo/edit?usp=sharing"",""เชียงราย!J475"")"),4)</f>
        <v>4</v>
      </c>
      <c r="K580" s="371">
        <f ca="1">IF(I580&gt;0,J580*100/I580,0)</f>
        <v>4.7619047619047619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IFERROR(__xludf.DUMMYFUNCTION("IMPORTRANGE(""https://docs.google.com/spreadsheets/d/11923uPwbBZFjjGgGUA6NLw09EwE0CqkOc4q9oUmW1yo/edit?usp=sharing"",""เชียงราย!M475"")"),157483.65)</f>
        <v>157483.65</v>
      </c>
      <c r="O580" s="372">
        <f t="shared" ref="O580:O584" ca="1" si="124">+IF(L580&gt;0,N580*100/L580,0)</f>
        <v>43.858027269992981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IFERROR(__xludf.DUMMYFUNCTION("IMPORTRANGE(""https://docs.google.com/spreadsheets/d/11923uPwbBZFjjGgGUA6NLw09EwE0CqkOc4q9oUmW1yo/edit?usp=sharing"",""เชียงราย!M477"")"),157483.65)</f>
        <v>157483.65</v>
      </c>
      <c r="O582" s="168">
        <f t="shared" ca="1" si="124"/>
        <v>43.858027269992981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IFERROR(__xludf.DUMMYFUNCTION("IMPORTRANGE(""https://docs.google.com/spreadsheets/d/11923uPwbBZFjjGgGUA6NLw09EwE0CqkOc4q9oUmW1yo/edit?usp=sharing"",""เชียงราย!M479"")"),157483.65)</f>
        <v>157483.65</v>
      </c>
      <c r="O584" s="168">
        <f t="shared" ca="1" si="124"/>
        <v>43.858027269992981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IFERROR(__xludf.DUMMYFUNCTION("IMPORTRANGE(""https://docs.google.com/spreadsheets/d/11923uPwbBZFjjGgGUA6NLw09EwE0CqkOc4q9oUmW1yo/edit?usp=sharing"",""เชียงราย!M482"")"),74416.65)</f>
        <v>74416.649999999994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IFERROR(__xludf.DUMMYFUNCTION("IMPORTRANGE(""https://docs.google.com/spreadsheets/d/11923uPwbBZFjjGgGUA6NLw09EwE0CqkOc4q9oUmW1yo/edit?usp=sharing"",""เชียงราย!M483"")"),83067)</f>
        <v>83067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IFERROR(__xludf.DUMMYFUNCTION("IMPORTRANGE(""https://docs.google.com/spreadsheets/d/11923uPwbBZFjjGgGUA6NLw09EwE0CqkOc4q9oUmW1yo/edit?usp=sharing"",""เชียงราย!I484"")"),84)</f>
        <v>84</v>
      </c>
      <c r="J589" s="187">
        <f ca="1">IFERROR(__xludf.DUMMYFUNCTION("IMPORTRANGE(""https://docs.google.com/spreadsheets/d/11923uPwbBZFjjGgGUA6NLw09EwE0CqkOc4q9oUmW1yo/edit?usp=sharing"",""เชียงราย!J484"")"),106)</f>
        <v>106</v>
      </c>
      <c r="K589" s="163">
        <f t="shared" ref="K589:K596" ca="1" si="125">IF(I589&gt;0,J589*100/I589,0)</f>
        <v>126.19047619047619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IFERROR(__xludf.DUMMYFUNCTION("IMPORTRANGE(""https://docs.google.com/spreadsheets/d/11923uPwbBZFjjGgGUA6NLw09EwE0CqkOc4q9oUmW1yo/edit?usp=sharing"",""เชียงราย!J485"")"),61.91)</f>
        <v>61.91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IFERROR(__xludf.DUMMYFUNCTION("IMPORTRANGE(""https://docs.google.com/spreadsheets/d/11923uPwbBZFjjGgGUA6NLw09EwE0CqkOc4q9oUmW1yo/edit?usp=sharing"",""เชียงราย!I486"")"),84)</f>
        <v>84</v>
      </c>
      <c r="J591" s="187">
        <f ca="1">IFERROR(__xludf.DUMMYFUNCTION("IMPORTRANGE(""https://docs.google.com/spreadsheets/d/11923uPwbBZFjjGgGUA6NLw09EwE0CqkOc4q9oUmW1yo/edit?usp=sharing"",""เชียงราย!J486"")"),38)</f>
        <v>38</v>
      </c>
      <c r="K591" s="163">
        <f t="shared" ca="1" si="125"/>
        <v>45.238095238095241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IFERROR(__xludf.DUMMYFUNCTION("IMPORTRANGE(""https://docs.google.com/spreadsheets/d/11923uPwbBZFjjGgGUA6NLw09EwE0CqkOc4q9oUmW1yo/edit?usp=sharing"",""เชียงราย!J487"")"),20.84)</f>
        <v>20.84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IFERROR(__xludf.DUMMYFUNCTION("IMPORTRANGE(""https://docs.google.com/spreadsheets/d/11923uPwbBZFjjGgGUA6NLw09EwE0CqkOc4q9oUmW1yo/edit?usp=sharing"",""เชียงราย!I488"")"),84)</f>
        <v>84</v>
      </c>
      <c r="J593" s="187">
        <f ca="1">IFERROR(__xludf.DUMMYFUNCTION("IMPORTRANGE(""https://docs.google.com/spreadsheets/d/11923uPwbBZFjjGgGUA6NLw09EwE0CqkOc4q9oUmW1yo/edit?usp=sharing"",""เชียงราย!J488"")"),2)</f>
        <v>2</v>
      </c>
      <c r="K593" s="163">
        <f t="shared" ca="1" si="125"/>
        <v>2.3809523809523809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IFERROR(__xludf.DUMMYFUNCTION("IMPORTRANGE(""https://docs.google.com/spreadsheets/d/11923uPwbBZFjjGgGUA6NLw09EwE0CqkOc4q9oUmW1yo/edit?usp=sharing"",""เชียงราย!J489"")"),1.28)</f>
        <v>1.28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IFERROR(__xludf.DUMMYFUNCTION("IMPORTRANGE(""https://docs.google.com/spreadsheets/d/11923uPwbBZFjjGgGUA6NLw09EwE0CqkOc4q9oUmW1yo/edit?usp=sharing"",""เชียงราย!I490"")"),84)</f>
        <v>84</v>
      </c>
      <c r="J595" s="187">
        <f ca="1">IFERROR(__xludf.DUMMYFUNCTION("IMPORTRANGE(""https://docs.google.com/spreadsheets/d/11923uPwbBZFjjGgGUA6NLw09EwE0CqkOc4q9oUmW1yo/edit?usp=sharing"",""เชียงราย!J490"")"),4)</f>
        <v>4</v>
      </c>
      <c r="K595" s="163">
        <f t="shared" ca="1" si="125"/>
        <v>4.7619047619047619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IFERROR(__xludf.DUMMYFUNCTION("IMPORTRANGE(""https://docs.google.com/spreadsheets/d/11923uPwbBZFjjGgGUA6NLw09EwE0CqkOc4q9oUmW1yo/edit?usp=sharing"",""เชียงราย!J491"")"),2.04)</f>
        <v>2.04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8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11.612903225806452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11.612903225806452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11.612903225806452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IFERROR(__xludf.DUMMYFUNCTION("IMPORTRANGE(""https://docs.google.com/spreadsheets/d/11923uPwbBZFjjGgGUA6NLw09EwE0CqkOc4q9oUmW1yo/edit?usp=sharing"",""เชียงราย!J523"")"),3723375.6)</f>
        <v>3723375.6</v>
      </c>
      <c r="K628" s="342">
        <f t="shared" ref="K628:K635" ca="1" si="129">IF(I628&gt;0,J628*100/I628,0)</f>
        <v>47.891539114552515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IFERROR(__xludf.DUMMYFUNCTION("IMPORTRANGE(""https://docs.google.com/spreadsheets/d/11923uPwbBZFjjGgGUA6NLw09EwE0CqkOc4q9oUmW1yo/edit?usp=sharing"",""เชียงราย!J524"")"),133)</f>
        <v>133</v>
      </c>
      <c r="K629" s="342">
        <f t="shared" ca="1" si="129"/>
        <v>40.92307692307692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IFERROR(__xludf.DUMMYFUNCTION("IMPORTRANGE(""https://docs.google.com/spreadsheets/d/11923uPwbBZFjjGgGUA6NLw09EwE0CqkOc4q9oUmW1yo/edit?usp=sharing"",""เชียงราย!J525"")"),805477.22)</f>
        <v>805477.22</v>
      </c>
      <c r="K630" s="342">
        <f t="shared" ca="1" si="129"/>
        <v>12.591484391360087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IFERROR(__xludf.DUMMYFUNCTION("IMPORTRANGE(""https://docs.google.com/spreadsheets/d/11923uPwbBZFjjGgGUA6NLw09EwE0CqkOc4q9oUmW1yo/edit?usp=sharing"",""เชียงราย!J526"")"),83)</f>
        <v>83</v>
      </c>
      <c r="K631" s="342">
        <f t="shared" ca="1" si="129"/>
        <v>51.23456790123457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IFERROR(__xludf.DUMMYFUNCTION("IMPORTRANGE(""https://docs.google.com/spreadsheets/d/11923uPwbBZFjjGgGUA6NLw09EwE0CqkOc4q9oUmW1yo/edit?usp=sharing"",""เชียงราย!I529"")"),5000000)</f>
        <v>5000000</v>
      </c>
      <c r="J634" s="341">
        <f ca="1">IFERROR(__xludf.DUMMYFUNCTION("IMPORTRANGE(""https://docs.google.com/spreadsheets/d/11923uPwbBZFjjGgGUA6NLw09EwE0CqkOc4q9oUmW1yo/edit?usp=sharing"",""เชียงราย!J529"")"),2420000)</f>
        <v>2420000</v>
      </c>
      <c r="K634" s="342">
        <f t="shared" ca="1" si="129"/>
        <v>48.4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IFERROR(__xludf.DUMMYFUNCTION("IMPORTRANGE(""https://docs.google.com/spreadsheets/d/11923uPwbBZFjjGgGUA6NLw09EwE0CqkOc4q9oUmW1yo/edit?usp=sharing"",""เชียงราย!I530"")"),212)</f>
        <v>212</v>
      </c>
      <c r="J635" s="505">
        <f ca="1">IFERROR(__xludf.DUMMYFUNCTION("IMPORTRANGE(""https://docs.google.com/spreadsheets/d/11923uPwbBZFjjGgGUA6NLw09EwE0CqkOc4q9oUmW1yo/edit?usp=sharing"",""เชียงราย!J530"")"),81)</f>
        <v>81</v>
      </c>
      <c r="K635" s="487">
        <f t="shared" ca="1" si="129"/>
        <v>38.20754716981132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IFERROR(__xludf.DUMMYFUNCTION("IMPORTRANGE(""https://docs.google.com/spreadsheets/d/11923uPwbBZFjjGgGUA6NLw09EwE0CqkOc4q9oUmW1yo/edit?usp=sharing"",""เชียงราย!J541"")"),0)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IFERROR(__xludf.DUMMYFUNCTION("IMPORTRANGE(""https://docs.google.com/spreadsheets/d/11923uPwbBZFjjGgGUA6NLw09EwE0CqkOc4q9oUmW1yo/edit?usp=sharing"",""เชียงราย!J542"")"),0)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IFERROR(__xludf.DUMMYFUNCTION("IMPORTRANGE(""https://docs.google.com/spreadsheets/d/11923uPwbBZFjjGgGUA6NLw09EwE0CqkOc4q9oUmW1yo/edit?usp=sharing"",""เชียงราย!I543"")"),0)</f>
        <v>0</v>
      </c>
      <c r="J648" s="536">
        <f ca="1">IFERROR(__xludf.DUMMYFUNCTION("IMPORTRANGE(""https://docs.google.com/spreadsheets/d/11923uPwbBZFjjGgGUA6NLw09EwE0CqkOc4q9oUmW1yo/edit?usp=sharing"",""เชียงราย!J543"")"),0)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IFERROR(__xludf.DUMMYFUNCTION("IMPORTRANGE(""https://docs.google.com/spreadsheets/d/11923uPwbBZFjjGgGUA6NLw09EwE0CqkOc4q9oUmW1yo/edit?usp=sharing"",""เชียงราย!L543"")"),0)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IFERROR(__xludf.DUMMYFUNCTION("IMPORTRANGE(""https://docs.google.com/spreadsheets/d/11923uPwbBZFjjGgGUA6NLw09EwE0CqkOc4q9oUmW1yo/edit?usp=sharing"",""เชียงราย!M543"")"),0)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IFERROR(__xludf.DUMMYFUNCTION("IMPORTRANGE(""https://docs.google.com/spreadsheets/d/11923uPwbBZFjjGgGUA6NLw09EwE0CqkOc4q9oUmW1yo/edit?usp=sharing"",""เชียงราย!I544"")"),0)</f>
        <v>0</v>
      </c>
      <c r="J649" s="536">
        <f ca="1">IFERROR(__xludf.DUMMYFUNCTION("IMPORTRANGE(""https://docs.google.com/spreadsheets/d/11923uPwbBZFjjGgGUA6NLw09EwE0CqkOc4q9oUmW1yo/edit?usp=sharing"",""เชียงราย!J544"")"),0)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IFERROR(__xludf.DUMMYFUNCTION("IMPORTRANGE(""https://docs.google.com/spreadsheets/d/11923uPwbBZFjjGgGUA6NLw09EwE0CqkOc4q9oUmW1yo/edit?usp=sharing"",""เชียงราย!L544"")"),0)</f>
        <v>0</v>
      </c>
      <c r="M649" s="521"/>
      <c r="N649" s="538">
        <f ca="1">IFERROR(__xludf.DUMMYFUNCTION("IMPORTRANGE(""https://docs.google.com/spreadsheets/d/11923uPwbBZFjjGgGUA6NLw09EwE0CqkOc4q9oUmW1yo/edit?usp=sharing"",""เชียงราย!M544"")"),0)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IFERROR(__xludf.DUMMYFUNCTION("IMPORTRANGE(""https://docs.google.com/spreadsheets/d/11923uPwbBZFjjGgGUA6NLw09EwE0CqkOc4q9oUmW1yo/edit?usp=sharing"",""เชียงราย!I545"")"),0)</f>
        <v>0</v>
      </c>
      <c r="J650" s="536">
        <f ca="1">IFERROR(__xludf.DUMMYFUNCTION("IMPORTRANGE(""https://docs.google.com/spreadsheets/d/11923uPwbBZFjjGgGUA6NLw09EwE0CqkOc4q9oUmW1yo/edit?usp=sharing"",""เชียงราย!J545"")"),0)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IFERROR(__xludf.DUMMYFUNCTION("IMPORTRANGE(""https://docs.google.com/spreadsheets/d/11923uPwbBZFjjGgGUA6NLw09EwE0CqkOc4q9oUmW1yo/edit?usp=sharing"",""เชียงราย!L545"")"),0)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IFERROR(__xludf.DUMMYFUNCTION("IMPORTRANGE(""https://docs.google.com/spreadsheets/d/11923uPwbBZFjjGgGUA6NLw09EwE0CqkOc4q9oUmW1yo/edit?usp=sharing"",""เชียงราย!M545"")"),0)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IFERROR(__xludf.DUMMYFUNCTION("IMPORTRANGE(""https://docs.google.com/spreadsheets/d/11923uPwbBZFjjGgGUA6NLw09EwE0CqkOc4q9oUmW1yo/edit?usp=sharing"",""เชียงราย!I546"")"),0)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IFERROR(__xludf.DUMMYFUNCTION("IMPORTRANGE(""https://docs.google.com/spreadsheets/d/11923uPwbBZFjjGgGUA6NLw09EwE0CqkOc4q9oUmW1yo/edit?usp=sharing"",""เชียงราย!L546"")"),0)</f>
        <v>0</v>
      </c>
      <c r="M651" s="521"/>
      <c r="N651" s="538">
        <f ca="1">IFERROR(__xludf.DUMMYFUNCTION("IMPORTRANGE(""https://docs.google.com/spreadsheets/d/11923uPwbBZFjjGgGUA6NLw09EwE0CqkOc4q9oUmW1yo/edit?usp=sharing"",""เชียงราย!M546"")"),0)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IFERROR(__xludf.DUMMYFUNCTION("IMPORTRANGE(""https://docs.google.com/spreadsheets/d/11923uPwbBZFjjGgGUA6NLw09EwE0CqkOc4q9oUmW1yo/edit?usp=sharing"",""เชียงราย!J547"")"),0)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IFERROR(__xludf.DUMMYFUNCTION("IMPORTRANGE(""https://docs.google.com/spreadsheets/d/11923uPwbBZFjjGgGUA6NLw09EwE0CqkOc4q9oUmW1yo/edit?usp=sharing"",""เชียงราย!J548"")"),0)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IFERROR(__xludf.DUMMYFUNCTION("IMPORTRANGE(""https://docs.google.com/spreadsheets/d/11923uPwbBZFjjGgGUA6NLw09EwE0CqkOc4q9oUmW1yo/edit?usp=sharing"",""เชียงราย!J550"")"),0)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IFERROR(__xludf.DUMMYFUNCTION("IMPORTRANGE(""https://docs.google.com/spreadsheets/d/11923uPwbBZFjjGgGUA6NLw09EwE0CqkOc4q9oUmW1yo/edit?usp=sharing"",""เชียงราย!J551"")"),0)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IFERROR(__xludf.DUMMYFUNCTION("IMPORTRANGE(""https://docs.google.com/spreadsheets/d/11923uPwbBZFjjGgGUA6NLw09EwE0CqkOc4q9oUmW1yo/edit?usp=sharing"",""เชียงราย!J552"")"),0)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IFERROR(__xludf.DUMMYFUNCTION("IMPORTRANGE(""https://docs.google.com/spreadsheets/d/11923uPwbBZFjjGgGUA6NLw09EwE0CqkOc4q9oUmW1yo/edit?usp=sharing"",""เชียงราย!J553"")"),0)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IFERROR(__xludf.DUMMYFUNCTION("IMPORTRANGE(""https://docs.google.com/spreadsheets/d/11923uPwbBZFjjGgGUA6NLw09EwE0CqkOc4q9oUmW1yo/edit?usp=sharing"",""เชียงราย!J554"")"),0)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IFERROR(__xludf.DUMMYFUNCTION("IMPORTRANGE(""https://docs.google.com/spreadsheets/d/11923uPwbBZFjjGgGUA6NLw09EwE0CqkOc4q9oUmW1yo/edit?usp=sharing"",""เชียงราย!J555"")"),0)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IFERROR(__xludf.DUMMYFUNCTION("IMPORTRANGE(""https://docs.google.com/spreadsheets/d/11923uPwbBZFjjGgGUA6NLw09EwE0CqkOc4q9oUmW1yo/edit?usp=sharing"",""เชียงราย!J556"")"),0)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IFERROR(__xludf.DUMMYFUNCTION("IMPORTRANGE(""https://docs.google.com/spreadsheets/d/11923uPwbBZFjjGgGUA6NLw09EwE0CqkOc4q9oUmW1yo/edit?usp=sharing"",""เชียงราย!L556"")"),0)</f>
        <v>0</v>
      </c>
      <c r="M661" s="521"/>
      <c r="N661" s="538">
        <f ca="1">IFERROR(__xludf.DUMMYFUNCTION("IMPORTRANGE(""https://docs.google.com/spreadsheets/d/11923uPwbBZFjjGgGUA6NLw09EwE0CqkOc4q9oUmW1yo/edit?usp=sharing"",""เชียงราย!M556"")"),0)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IFERROR(__xludf.DUMMYFUNCTION("IMPORTRANGE(""https://docs.google.com/spreadsheets/d/11923uPwbBZFjjGgGUA6NLw09EwE0CqkOc4q9oUmW1yo/edit?usp=sharing"",""เชียงราย!J557"")"),0)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IFERROR(__xludf.DUMMYFUNCTION("IMPORTRANGE(""https://docs.google.com/spreadsheets/d/11923uPwbBZFjjGgGUA6NLw09EwE0CqkOc4q9oUmW1yo/edit?usp=sharing"",""เชียงราย!I558"")"),0)</f>
        <v>0</v>
      </c>
      <c r="J663" s="536">
        <f ca="1">IFERROR(__xludf.DUMMYFUNCTION("IMPORTRANGE(""https://docs.google.com/spreadsheets/d/11923uPwbBZFjjGgGUA6NLw09EwE0CqkOc4q9oUmW1yo/edit?usp=sharing"",""เชียงราย!J558"")"),0)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IFERROR(__xludf.DUMMYFUNCTION("IMPORTRANGE(""https://docs.google.com/spreadsheets/d/11923uPwbBZFjjGgGUA6NLw09EwE0CqkOc4q9oUmW1yo/edit?usp=sharing"",""เชียงราย!I560"")"),0)</f>
        <v>0</v>
      </c>
      <c r="J665" s="536">
        <f ca="1">IFERROR(__xludf.DUMMYFUNCTION("IMPORTRANGE(""https://docs.google.com/spreadsheets/d/11923uPwbBZFjjGgGUA6NLw09EwE0CqkOc4q9oUmW1yo/edit?usp=sharing"",""เชียงราย!J560"")"),0)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IFERROR(__xludf.DUMMYFUNCTION("IMPORTRANGE(""https://docs.google.com/spreadsheets/d/11923uPwbBZFjjGgGUA6NLw09EwE0CqkOc4q9oUmW1yo/edit?usp=sharing"",""เชียงราย!L560"")"),0)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IFERROR(__xludf.DUMMYFUNCTION("IMPORTRANGE(""https://docs.google.com/spreadsheets/d/11923uPwbBZFjjGgGUA6NLw09EwE0CqkOc4q9oUmW1yo/edit?usp=sharing"",""เชียงราย!M560"")"),0)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IFERROR(__xludf.DUMMYFUNCTION("IMPORTRANGE(""https://docs.google.com/spreadsheets/d/11923uPwbBZFjjGgGUA6NLw09EwE0CqkOc4q9oUmW1yo/edit?usp=sharing"",""เชียงราย!J561"")"),0)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IFERROR(__xludf.DUMMYFUNCTION("IMPORTRANGE(""https://docs.google.com/spreadsheets/d/11923uPwbBZFjjGgGUA6NLw09EwE0CqkOc4q9oUmW1yo/edit?usp=sharing"",""เชียงราย!J562"")"),0)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IFERROR(__xludf.DUMMYFUNCTION("IMPORTRANGE(""https://docs.google.com/spreadsheets/d/11923uPwbBZFjjGgGUA6NLw09EwE0CqkOc4q9oUmW1yo/edit?usp=sharing"",""เชียงราย!I563"")"),0)</f>
        <v>0</v>
      </c>
      <c r="J668" s="536">
        <f ca="1">IFERROR(__xludf.DUMMYFUNCTION("IMPORTRANGE(""https://docs.google.com/spreadsheets/d/11923uPwbBZFjjGgGUA6NLw09EwE0CqkOc4q9oUmW1yo/edit?usp=sharing"",""เชียงราย!J563"")"),0)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IFERROR(__xludf.DUMMYFUNCTION("IMPORTRANGE(""https://docs.google.com/spreadsheets/d/11923uPwbBZFjjGgGUA6NLw09EwE0CqkOc4q9oUmW1yo/edit?usp=sharing"",""เชียงราย!L563"")"),0)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IFERROR(__xludf.DUMMYFUNCTION("IMPORTRANGE(""https://docs.google.com/spreadsheets/d/11923uPwbBZFjjGgGUA6NLw09EwE0CqkOc4q9oUmW1yo/edit?usp=sharing"",""เชียงราย!M563"")"),0)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IFERROR(__xludf.DUMMYFUNCTION("IMPORTRANGE(""https://docs.google.com/spreadsheets/d/11923uPwbBZFjjGgGUA6NLw09EwE0CqkOc4q9oUmW1yo/edit?usp=sharing"",""เชียงราย!J564"")"),0)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IFERROR(__xludf.DUMMYFUNCTION("IMPORTRANGE(""https://docs.google.com/spreadsheets/d/11923uPwbBZFjjGgGUA6NLw09EwE0CqkOc4q9oUmW1yo/edit?usp=sharing"",""เชียงราย!J565"")"),0)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IFERROR(__xludf.DUMMYFUNCTION("IMPORTRANGE(""https://docs.google.com/spreadsheets/d/11923uPwbBZFjjGgGUA6NLw09EwE0CqkOc4q9oUmW1yo/edit?usp=sharing"",""เชียงราย!I566"")"),0)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IFERROR(__xludf.DUMMYFUNCTION("IMPORTRANGE(""https://docs.google.com/spreadsheets/d/11923uPwbBZFjjGgGUA6NLw09EwE0CqkOc4q9oUmW1yo/edit?usp=sharing"",""เชียงราย!L566"")"),0)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IFERROR(__xludf.DUMMYFUNCTION("IMPORTRANGE(""https://docs.google.com/spreadsheets/d/11923uPwbBZFjjGgGUA6NLw09EwE0CqkOc4q9oUmW1yo/edit?usp=sharing"",""เชียงราย!M566"")"),0)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IFERROR(__xludf.DUMMYFUNCTION("IMPORTRANGE(""https://docs.google.com/spreadsheets/d/11923uPwbBZFjjGgGUA6NLw09EwE0CqkOc4q9oUmW1yo/edit?usp=sharing"",""เชียงราย!J567"")"),0)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IFERROR(__xludf.DUMMYFUNCTION("IMPORTRANGE(""https://docs.google.com/spreadsheets/d/11923uPwbBZFjjGgGUA6NLw09EwE0CqkOc4q9oUmW1yo/edit?usp=sharing"",""เชียงราย!J568"")"),0)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IFERROR(__xludf.DUMMYFUNCTION("IMPORTRANGE(""https://docs.google.com/spreadsheets/d/11923uPwbBZFjjGgGUA6NLw09EwE0CqkOc4q9oUmW1yo/edit?usp=sharing"",""เชียงราย!J569"")"),0)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IFERROR(__xludf.DUMMYFUNCTION("IMPORTRANGE(""https://docs.google.com/spreadsheets/d/11923uPwbBZFjjGgGUA6NLw09EwE0CqkOc4q9oUmW1yo/edit?usp=sharing"",""เชียงราย!J570"")"),0)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IFERROR(__xludf.DUMMYFUNCTION("IMPORTRANGE(""https://docs.google.com/spreadsheets/d/11923uPwbBZFjjGgGUA6NLw09EwE0CqkOc4q9oUmW1yo/edit?usp=sharing"",""เชียงราย!J571"")"),0)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IFERROR(__xludf.DUMMYFUNCTION("IMPORTRANGE(""https://docs.google.com/spreadsheets/d/11923uPwbBZFjjGgGUA6NLw09EwE0CqkOc4q9oUmW1yo/edit?usp=sharing"",""เชียงราย!J572"")"),0)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264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7397684</v>
      </c>
      <c r="M8" s="23">
        <f t="shared" ca="1" si="0"/>
        <v>4784897</v>
      </c>
      <c r="N8" s="23">
        <f t="shared" ca="1" si="0"/>
        <v>4662015.4300000006</v>
      </c>
      <c r="O8" s="22">
        <f t="shared" ref="O8:O16" ca="1" si="1">IF(L8&gt;0,N8*100/L8,0)</f>
        <v>63.019932049003451</v>
      </c>
      <c r="P8" s="22">
        <f t="shared" ref="P8:P16" ca="1" si="2">IF(M8&gt;0,N8*100/M8,0)</f>
        <v>97.431886830583821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7397684</v>
      </c>
      <c r="M10" s="30">
        <f t="shared" ca="1" si="4"/>
        <v>4784897</v>
      </c>
      <c r="N10" s="30">
        <f t="shared" ca="1" si="4"/>
        <v>4662015.4300000006</v>
      </c>
      <c r="O10" s="29">
        <f t="shared" ca="1" si="1"/>
        <v>63.019932049003451</v>
      </c>
      <c r="P10" s="29">
        <f t="shared" ca="1" si="2"/>
        <v>97.431886830583821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7086284</v>
      </c>
      <c r="M12" s="39">
        <f t="shared" ca="1" si="6"/>
        <v>4473497</v>
      </c>
      <c r="N12" s="39">
        <f t="shared" ca="1" si="6"/>
        <v>4350615.4300000006</v>
      </c>
      <c r="O12" s="39">
        <f t="shared" ca="1" si="1"/>
        <v>61.394878190035861</v>
      </c>
      <c r="P12" s="39">
        <f t="shared" ca="1" si="2"/>
        <v>97.253120545291537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4674284</v>
      </c>
      <c r="M14" s="39">
        <f t="shared" si="8"/>
        <v>0</v>
      </c>
      <c r="N14" s="39">
        <f t="shared" ca="1" si="8"/>
        <v>1297220.1900000002</v>
      </c>
      <c r="O14" s="39">
        <f t="shared" ca="1" si="1"/>
        <v>27.75227585658039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4784897</v>
      </c>
      <c r="N18" s="23">
        <f t="shared" ca="1" si="11"/>
        <v>3364795.24</v>
      </c>
      <c r="O18" s="22">
        <f t="shared" ref="O18:O20" ca="1" si="12">IF(L18&gt;0,N18*100/L18,0)</f>
        <v>71.042621621707212</v>
      </c>
      <c r="P18" s="22">
        <f t="shared" ref="P18:P26" ca="1" si="13">IF(M18&gt;0,N18*100/M18,0)</f>
        <v>70.321163444061597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4784897</v>
      </c>
      <c r="N20" s="30">
        <f t="shared" ca="1" si="15"/>
        <v>3364795.24</v>
      </c>
      <c r="O20" s="29">
        <f t="shared" ca="1" si="12"/>
        <v>71.042621621707212</v>
      </c>
      <c r="P20" s="29">
        <f t="shared" ca="1" si="13"/>
        <v>70.321163444061597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4424905</v>
      </c>
      <c r="M22" s="42">
        <f t="shared" ca="1" si="18"/>
        <v>4473497</v>
      </c>
      <c r="N22" s="39">
        <f t="shared" ca="1" si="18"/>
        <v>3053395.24</v>
      </c>
      <c r="O22" s="39">
        <f t="shared" ca="1" si="17"/>
        <v>69.004763718091127</v>
      </c>
      <c r="P22" s="39">
        <f t="shared" ca="1" si="13"/>
        <v>68.255220468461246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2012905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2661379</v>
      </c>
      <c r="M28" s="23">
        <f t="shared" si="23"/>
        <v>0</v>
      </c>
      <c r="N28" s="23">
        <f t="shared" ca="1" si="23"/>
        <v>1297220.1900000002</v>
      </c>
      <c r="O28" s="22">
        <f t="shared" ref="O28:O30" ca="1" si="24">IF(L28&gt;0,N28*100/L28,0)</f>
        <v>48.742407225727717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2661379</v>
      </c>
      <c r="M30" s="30">
        <f t="shared" si="27"/>
        <v>0</v>
      </c>
      <c r="N30" s="30">
        <f t="shared" ca="1" si="27"/>
        <v>1297220.1900000002</v>
      </c>
      <c r="O30" s="29">
        <f t="shared" ca="1" si="24"/>
        <v>48.742407225727717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2661379</v>
      </c>
      <c r="M32" s="39">
        <f t="shared" si="30"/>
        <v>0</v>
      </c>
      <c r="N32" s="39">
        <f t="shared" ca="1" si="30"/>
        <v>1297220.1900000002</v>
      </c>
      <c r="O32" s="39">
        <f t="shared" ca="1" si="29"/>
        <v>48.742407225727717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2661379</v>
      </c>
      <c r="M34" s="39">
        <f t="shared" si="32"/>
        <v>0</v>
      </c>
      <c r="N34" s="39">
        <f t="shared" ca="1" si="32"/>
        <v>1297220.1900000002</v>
      </c>
      <c r="O34" s="39">
        <f t="shared" ca="1" si="29"/>
        <v>48.742407225727717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4736305</v>
      </c>
      <c r="M37" s="55">
        <f t="shared" ca="1" si="33"/>
        <v>4784897</v>
      </c>
      <c r="N37" s="55">
        <f t="shared" ca="1" si="33"/>
        <v>3364795.24</v>
      </c>
      <c r="O37" s="56">
        <f t="shared" ca="1" si="29"/>
        <v>71.042621621707212</v>
      </c>
      <c r="P37" s="56">
        <f t="shared" ca="1" si="25"/>
        <v>70.321163444061597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885000</v>
      </c>
      <c r="N41" s="79">
        <f t="shared" ca="1" si="34"/>
        <v>784847.35999999999</v>
      </c>
      <c r="O41" s="78">
        <f t="shared" ref="O41:O43" ca="1" si="35">IF(L41&gt;0,N41*100/L41,0)</f>
        <v>88.683317514124298</v>
      </c>
      <c r="P41" s="78">
        <f t="shared" ref="P41:P43" ca="1" si="36">IF(M41&gt;0,N41*100/M41,0)</f>
        <v>88.683317514124298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885000</v>
      </c>
      <c r="N43" s="79">
        <f t="shared" ca="1" si="38"/>
        <v>784847.35999999999</v>
      </c>
      <c r="O43" s="78">
        <f t="shared" ca="1" si="35"/>
        <v>88.683317514124298</v>
      </c>
      <c r="P43" s="78">
        <f t="shared" ca="1" si="36"/>
        <v>88.683317514124298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IFERROR(__xludf.DUMMYFUNCTION("IMPORTRANGE(""https://docs.google.com/spreadsheets/d/1Yj_ptqi66GCucihVvJfMjLAmec39IyEx_6qawtMGysU/edit?usp=sharing"",""สบก!Q22"")"),709000)</f>
        <v>709000</v>
      </c>
      <c r="N45" s="50">
        <f ca="1">IFERROR(__xludf.DUMMYFUNCTION("IMPORTRANGE(""https://docs.google.com/spreadsheets/d/1Yj_ptqi66GCucihVvJfMjLAmec39IyEx_6qawtMGysU/edit?usp=sharing"",""สบก!R22"")"),608847.36)</f>
        <v>608847.35999999999</v>
      </c>
      <c r="O45" s="39">
        <f ca="1">IF(L45&gt;0,N45*100/L45,0)</f>
        <v>85.874098730606491</v>
      </c>
      <c r="P45" s="39">
        <f ca="1">IF(M45&gt;0,N45*100/M45,0)</f>
        <v>85.874098730606491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855132</v>
      </c>
      <c r="N53" s="121">
        <f t="shared" ca="1" si="39"/>
        <v>637082</v>
      </c>
      <c r="O53" s="120">
        <f t="shared" ref="O53:O55" ca="1" si="40">IF(L53&gt;0,N53*100/L53,0)</f>
        <v>70.786888888888882</v>
      </c>
      <c r="P53" s="120">
        <f t="shared" ref="P53:P55" ca="1" si="41">IF(M53&gt;0,N53*100/M53,0)</f>
        <v>74.501012709148995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855132</v>
      </c>
      <c r="N55" s="121">
        <f t="shared" ca="1" si="43"/>
        <v>637082</v>
      </c>
      <c r="O55" s="120">
        <f t="shared" ca="1" si="40"/>
        <v>70.786888888888882</v>
      </c>
      <c r="P55" s="120">
        <f t="shared" ca="1" si="41"/>
        <v>74.501012709148995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IFERROR(__xludf.DUMMYFUNCTION("IMPORTRANGE(""https://docs.google.com/spreadsheets/d/1Yj_ptqi66GCucihVvJfMjLAmec39IyEx_6qawtMGysU/edit?usp=sharing"",""สบก!Z22"")"),855132)</f>
        <v>855132</v>
      </c>
      <c r="N57" s="50">
        <f ca="1">IFERROR(__xludf.DUMMYFUNCTION("IMPORTRANGE(""https://docs.google.com/spreadsheets/d/1Yj_ptqi66GCucihVvJfMjLAmec39IyEx_6qawtMGysU/edit?usp=sharing"",""สบก!AA22"")"),637082)</f>
        <v>637082</v>
      </c>
      <c r="O57" s="39">
        <f ca="1">IF(L57&gt;0,N57*100/L57,0)</f>
        <v>70.786888888888882</v>
      </c>
      <c r="P57" s="39">
        <f ca="1">IF(M57&gt;0,N57*100/M57,0)</f>
        <v>74.501012709148995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522120</v>
      </c>
      <c r="N66" s="152">
        <f t="shared" ca="1" si="45"/>
        <v>395188.27</v>
      </c>
      <c r="O66" s="151">
        <f t="shared" ref="O66:O68" ca="1" si="46">IF(L66&gt;0,N66*100/L66,0)</f>
        <v>81.314458847736631</v>
      </c>
      <c r="P66" s="151">
        <f t="shared" ref="P66:P68" ca="1" si="47">IF(M66&gt;0,N66*100/M66,0)</f>
        <v>75.689165325978706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522120</v>
      </c>
      <c r="N68" s="88">
        <f t="shared" ca="1" si="49"/>
        <v>395188.27</v>
      </c>
      <c r="O68" s="156">
        <f t="shared" ca="1" si="46"/>
        <v>81.314458847736631</v>
      </c>
      <c r="P68" s="156">
        <f t="shared" ca="1" si="47"/>
        <v>75.689165325978706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IFERROR(__xludf.DUMMYFUNCTION("IMPORTRANGE(""https://docs.google.com/spreadsheets/d/1Yj_ptqi66GCucihVvJfMjLAmec39IyEx_6qawtMGysU/edit?usp=sharing"",""สบก!AI22"")"),522120)</f>
        <v>522120</v>
      </c>
      <c r="N70" s="168">
        <f ca="1">IFERROR(__xludf.DUMMYFUNCTION("IMPORTRANGE(""https://docs.google.com/spreadsheets/d/1Yj_ptqi66GCucihVvJfMjLAmec39IyEx_6qawtMGysU/edit?usp=sharing"",""สบก!AJ22"")"),395188.27)</f>
        <v>395188.27</v>
      </c>
      <c r="O70" s="168">
        <f ca="1">IF(L70&gt;0,N70*100/L70,0)</f>
        <v>81.314458847736631</v>
      </c>
      <c r="P70" s="168">
        <f ca="1">IF(M70&gt;0,N70*100/M70,0)</f>
        <v>75.689165325978706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165344</v>
      </c>
      <c r="O94" s="151">
        <f t="shared" ref="O94:O96" ca="1" si="53">IF(L94&gt;0,N94*100/L94,0)</f>
        <v>77.083449883449887</v>
      </c>
      <c r="P94" s="151">
        <f t="shared" ref="P94:P96" ca="1" si="54">IF(M94&gt;0,N94*100/M94,0)</f>
        <v>77.083449883449887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165344</v>
      </c>
      <c r="O96" s="156">
        <f t="shared" ca="1" si="53"/>
        <v>77.083449883449887</v>
      </c>
      <c r="P96" s="156">
        <f t="shared" ca="1" si="54"/>
        <v>77.083449883449887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IFERROR(__xludf.DUMMYFUNCTION("IMPORTRANGE(""https://docs.google.com/spreadsheets/d/1Yj_ptqi66GCucihVvJfMjLAmec39IyEx_6qawtMGysU/edit?usp=sharing"",""สบก!AR22"")"),122100)</f>
        <v>122100</v>
      </c>
      <c r="N98" s="168">
        <f ca="1">IFERROR(__xludf.DUMMYFUNCTION("IMPORTRANGE(""https://docs.google.com/spreadsheets/d/1Yj_ptqi66GCucihVvJfMjLAmec39IyEx_6qawtMGysU/edit?usp=sharing"",""สบก!AS22"")"),72944)</f>
        <v>72944</v>
      </c>
      <c r="O98" s="168">
        <f ca="1">IF(L98&gt;0,N98*100/L98,0)</f>
        <v>59.741195741195739</v>
      </c>
      <c r="P98" s="168">
        <f ca="1">IF(M98&gt;0,N98*100/M98,0)</f>
        <v>59.741195741195739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891700</v>
      </c>
      <c r="M140" s="152">
        <f t="shared" ca="1" si="64"/>
        <v>941050</v>
      </c>
      <c r="N140" s="152">
        <f t="shared" ca="1" si="64"/>
        <v>536545.1</v>
      </c>
      <c r="O140" s="151">
        <f t="shared" ref="O140:O142" ca="1" si="65">IF(L140&gt;0,N140*100/L140,0)</f>
        <v>60.171032858584724</v>
      </c>
      <c r="P140" s="151">
        <f t="shared" ref="P140:P142" ca="1" si="66">IF(M140&gt;0,N140*100/M140,0)</f>
        <v>57.015578343339889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891700</v>
      </c>
      <c r="M142" s="88">
        <f t="shared" ca="1" si="68"/>
        <v>941050</v>
      </c>
      <c r="N142" s="88">
        <f t="shared" ca="1" si="68"/>
        <v>536545.1</v>
      </c>
      <c r="O142" s="156">
        <f t="shared" ca="1" si="65"/>
        <v>60.171032858584724</v>
      </c>
      <c r="P142" s="156">
        <f t="shared" ca="1" si="66"/>
        <v>57.015578343339889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IFERROR(__xludf.DUMMYFUNCTION("IMPORTRANGE(""https://docs.google.com/spreadsheets/d/1Yj_ptqi66GCucihVvJfMjLAmec39IyEx_6qawtMGysU/edit?usp=sharing"",""สบก!BJ22"")"),941050)</f>
        <v>941050</v>
      </c>
      <c r="N144" s="168">
        <f ca="1">IFERROR(__xludf.DUMMYFUNCTION("IMPORTRANGE(""https://docs.google.com/spreadsheets/d/1Yj_ptqi66GCucihVvJfMjLAmec39IyEx_6qawtMGysU/edit?usp=sharing"",""สบก!BK22"")"),536545.1)</f>
        <v>536545.1</v>
      </c>
      <c r="O144" s="168">
        <f ca="1">IF(L144&gt;0,N144*100/L144,0)</f>
        <v>60.171032858584724</v>
      </c>
      <c r="P144" s="168">
        <f ca="1">IF(M144&gt;0,N144*100/M144,0)</f>
        <v>57.015578343339889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IFERROR(__xludf.DUMMYFUNCTION("IMPORTRANGE(""https://docs.google.com/spreadsheets/d/11923uPwbBZFjjGgGUA6NLw09EwE0CqkOc4q9oUmW1yo/edit?usp=sharing"",""เชียงใหม่!J84"")"),88)</f>
        <v>88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IFERROR(__xludf.DUMMYFUNCTION("IMPORTRANGE(""https://docs.google.com/spreadsheets/d/11923uPwbBZFjjGgGUA6NLw09EwE0CqkOc4q9oUmW1yo/edit?usp=sharing"",""เชียงใหม่!J85"")"),88)</f>
        <v>88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IFERROR(__xludf.DUMMYFUNCTION("IMPORTRANGE(""https://docs.google.com/spreadsheets/d/11923uPwbBZFjjGgGUA6NLw09EwE0CqkOc4q9oUmW1yo/edit?usp=sharing"",""เชียงใหม่!J107"")"),1)</f>
        <v>1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39422</v>
      </c>
      <c r="O250" s="151">
        <f t="shared" ref="O250:O252" ca="1" si="78">IF(L250&gt;0,N250*100/L250,0)</f>
        <v>55.212885154061624</v>
      </c>
      <c r="P250" s="151">
        <f t="shared" ref="P250:P252" ca="1" si="79">IF(M250&gt;0,N250*100/M250,0)</f>
        <v>55.212885154061624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39422</v>
      </c>
      <c r="O252" s="156">
        <f t="shared" ca="1" si="78"/>
        <v>55.212885154061624</v>
      </c>
      <c r="P252" s="156">
        <f t="shared" ca="1" si="79"/>
        <v>55.212885154061624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IFERROR(__xludf.DUMMYFUNCTION("IMPORTRANGE(""https://docs.google.com/spreadsheets/d/1Yj_ptqi66GCucihVvJfMjLAmec39IyEx_6qawtMGysU/edit?usp=sharing"",""สบก!CB22"")"),71400)</f>
        <v>71400</v>
      </c>
      <c r="N254" s="168">
        <f ca="1">IFERROR(__xludf.DUMMYFUNCTION("IMPORTRANGE(""https://docs.google.com/spreadsheets/d/1Yj_ptqi66GCucihVvJfMjLAmec39IyEx_6qawtMGysU/edit?usp=sharing"",""สบก!CC22"")"),39422)</f>
        <v>39422</v>
      </c>
      <c r="O254" s="168">
        <f ca="1">IF(L254&gt;0,N254*100/L254,0)</f>
        <v>55.212885154061624</v>
      </c>
      <c r="P254" s="168">
        <f ca="1">IF(M254&gt;0,N254*100/M254,0)</f>
        <v>55.212885154061624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76853.600000000006</v>
      </c>
      <c r="O271" s="151">
        <f t="shared" ref="O271:O273" ca="1" si="84">IF(L271&gt;0,N271*100/L271,0)</f>
        <v>72.709176915799446</v>
      </c>
      <c r="P271" s="151">
        <f t="shared" ref="P271:P273" ca="1" si="85">IF(M271&gt;0,N271*100/M271,0)</f>
        <v>72.709176915799446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76853.600000000006</v>
      </c>
      <c r="O273" s="156">
        <f t="shared" ca="1" si="84"/>
        <v>72.709176915799446</v>
      </c>
      <c r="P273" s="156">
        <f t="shared" ca="1" si="85"/>
        <v>72.709176915799446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IFERROR(__xludf.DUMMYFUNCTION("IMPORTRANGE(""https://docs.google.com/spreadsheets/d/1Yj_ptqi66GCucihVvJfMjLAmec39IyEx_6qawtMGysU/edit?usp=sharing"",""สบก!CK22"")"),105700)</f>
        <v>105700</v>
      </c>
      <c r="N275" s="168">
        <f ca="1">IFERROR(__xludf.DUMMYFUNCTION("IMPORTRANGE(""https://docs.google.com/spreadsheets/d/1Yj_ptqi66GCucihVvJfMjLAmec39IyEx_6qawtMGysU/edit?usp=sharing"",""สบก!CL22"")"),76853.6)</f>
        <v>76853.600000000006</v>
      </c>
      <c r="O275" s="168">
        <f ca="1">IF(L275&gt;0,N275*100/L275,0)</f>
        <v>72.709176915799446</v>
      </c>
      <c r="P275" s="168">
        <f ca="1">IF(M275&gt;0,N275*100/M275,0)</f>
        <v>72.709176915799446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315600</v>
      </c>
      <c r="N310" s="152">
        <f t="shared" ca="1" si="93"/>
        <v>121827.75</v>
      </c>
      <c r="O310" s="151">
        <f t="shared" ref="O310:O312" ca="1" si="94">IF(L310&gt;0,N310*100/L310,0)</f>
        <v>38.601948669201519</v>
      </c>
      <c r="P310" s="151">
        <f t="shared" ref="P310:P312" ca="1" si="95">IF(M310&gt;0,N310*100/M310,0)</f>
        <v>38.601948669201519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315600</v>
      </c>
      <c r="N312" s="88">
        <f t="shared" ca="1" si="97"/>
        <v>121827.75</v>
      </c>
      <c r="O312" s="156">
        <f t="shared" ca="1" si="94"/>
        <v>38.601948669201519</v>
      </c>
      <c r="P312" s="156">
        <f t="shared" ca="1" si="95"/>
        <v>38.601948669201519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IFERROR(__xludf.DUMMYFUNCTION("IMPORTRANGE(""https://docs.google.com/spreadsheets/d/1Yj_ptqi66GCucihVvJfMjLAmec39IyEx_6qawtMGysU/edit?usp=sharing"",""สบก!DC22"")"),315600)</f>
        <v>315600</v>
      </c>
      <c r="N314" s="168">
        <f ca="1">IFERROR(__xludf.DUMMYFUNCTION("IMPORTRANGE(""https://docs.google.com/spreadsheets/d/1Yj_ptqi66GCucihVvJfMjLAmec39IyEx_6qawtMGysU/edit?usp=sharing"",""สบก!DD22"")"),121827.75)</f>
        <v>121827.75</v>
      </c>
      <c r="O314" s="168">
        <f ca="1">IF(L314&gt;0,N314*100/L314,0)</f>
        <v>38.601948669201519</v>
      </c>
      <c r="P314" s="168">
        <f ca="1">IF(M314&gt;0,N314*100/M314,0)</f>
        <v>38.601948669201519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IFERROR(__xludf.DUMMYFUNCTION("IMPORTRANGE(""https://docs.google.com/spreadsheets/d/11923uPwbBZFjjGgGUA6NLw09EwE0CqkOc4q9oUmW1yo/edit?usp=sharing"",""เชียงใหม่!J228"")"),178)</f>
        <v>178</v>
      </c>
      <c r="K328" s="317">
        <f ca="1">IF(I328&gt;0,J328*100/I328,0)</f>
        <v>56.507936507936506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853270</v>
      </c>
      <c r="N329" s="152">
        <f t="shared" ca="1" si="98"/>
        <v>586560.16</v>
      </c>
      <c r="O329" s="151">
        <f t="shared" ref="O329:O331" ca="1" si="99">IF(L329&gt;0,N329*100/L329,0)</f>
        <v>69.392409615748633</v>
      </c>
      <c r="P329" s="151">
        <f t="shared" ref="P329:P331" ca="1" si="100">IF(M329&gt;0,N329*100/M329,0)</f>
        <v>68.742620741383149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853270</v>
      </c>
      <c r="N331" s="88">
        <f t="shared" ca="1" si="102"/>
        <v>586560.16</v>
      </c>
      <c r="O331" s="156">
        <f t="shared" ca="1" si="99"/>
        <v>69.392409615748633</v>
      </c>
      <c r="P331" s="156">
        <f t="shared" ca="1" si="100"/>
        <v>68.742620741383149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IFERROR(__xludf.DUMMYFUNCTION("IMPORTRANGE(""https://docs.google.com/spreadsheets/d/1Yj_ptqi66GCucihVvJfMjLAmec39IyEx_6qawtMGysU/edit?usp=sharing"",""สบก!DL22"")"),810270)</f>
        <v>810270</v>
      </c>
      <c r="N333" s="168">
        <f ca="1">IFERROR(__xludf.DUMMYFUNCTION("IMPORTRANGE(""https://docs.google.com/spreadsheets/d/1Yj_ptqi66GCucihVvJfMjLAmec39IyEx_6qawtMGysU/edit?usp=sharing"",""สบก!DM22"")"),543560.16)</f>
        <v>543560.16</v>
      </c>
      <c r="O333" s="168">
        <f ca="1">IF(L333&gt;0,N333*100/L333,0)</f>
        <v>67.751927008027124</v>
      </c>
      <c r="P333" s="168">
        <f ca="1">IF(M333&gt;0,N333*100/M333,0)</f>
        <v>67.08383131548743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IFERROR(__xludf.DUMMYFUNCTION("IMPORTRANGE(""https://docs.google.com/spreadsheets/d/11923uPwbBZFjjGgGUA6NLw09EwE0CqkOc4q9oUmW1yo/edit?usp=sharing"",""เชียงใหม่!J234"")"),161)</f>
        <v>161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IFERROR(__xludf.DUMMYFUNCTION("IMPORTRANGE(""https://docs.google.com/spreadsheets/d/11923uPwbBZFjjGgGUA6NLw09EwE0CqkOc4q9oUmW1yo/edit?usp=sharing"",""เชียงใหม่!J235"")"),759.45)</f>
        <v>759.45</v>
      </c>
      <c r="K340" s="342">
        <f t="shared" ca="1" si="103"/>
        <v>71.646226415094333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IFERROR(__xludf.DUMMYFUNCTION("IMPORTRANGE(""https://docs.google.com/spreadsheets/d/11923uPwbBZFjjGgGUA6NLw09EwE0CqkOc4q9oUmW1yo/edit?usp=sharing"",""เชียงใหม่!J236"")"),208)</f>
        <v>208</v>
      </c>
      <c r="K341" s="342">
        <f t="shared" ca="1" si="103"/>
        <v>66.031746031746039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IFERROR(__xludf.DUMMYFUNCTION("IMPORTRANGE(""https://docs.google.com/spreadsheets/d/11923uPwbBZFjjGgGUA6NLw09EwE0CqkOc4q9oUmW1yo/edit?usp=sharing"",""เชียงใหม่!J237"")"),1111.32)</f>
        <v>1111.32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IFERROR(__xludf.DUMMYFUNCTION("IMPORTRANGE(""https://docs.google.com/spreadsheets/d/11923uPwbBZFjjGgGUA6NLw09EwE0CqkOc4q9oUmW1yo/edit?usp=sharing"",""เชียงใหม่!J240"")"),178)</f>
        <v>178</v>
      </c>
      <c r="K345" s="342">
        <f t="shared" ca="1" si="103"/>
        <v>56.507936507936506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IFERROR(__xludf.DUMMYFUNCTION("IMPORTRANGE(""https://docs.google.com/spreadsheets/d/11923uPwbBZFjjGgGUA6NLw09EwE0CqkOc4q9oUmW1yo/edit?usp=sharing"",""เชียงใหม่!J241"")"),964.17)</f>
        <v>964.17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IFERROR(__xludf.DUMMYFUNCTION("IMPORTRANGE(""https://docs.google.com/spreadsheets/d/11923uPwbBZFjjGgGUA6NLw09EwE0CqkOc4q9oUmW1yo/edit?usp=sharing"",""เชียงใหม่!L242"")"),2661379)</f>
        <v>2661379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IFERROR(__xludf.DUMMYFUNCTION("IMPORTRANGE(""https://docs.google.com/spreadsheets/d/11923uPwbBZFjjGgGUA6NLw09EwE0CqkOc4q9oUmW1yo/edit?usp=sharing"",""เชียงใหม่!M242"")"),1297220.19)</f>
        <v>1297220.19</v>
      </c>
      <c r="O347" s="357">
        <f ca="1">+IF(L347&gt;0,N347*100/L347,0)</f>
        <v>48.742407225727717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IFERROR(__xludf.DUMMYFUNCTION("IMPORTRANGE(""https://docs.google.com/spreadsheets/d/11923uPwbBZFjjGgGUA6NLw09EwE0CqkOc4q9oUmW1yo/edit?usp=sharing"",""เชียงใหม่!M244"")"),249792.58)</f>
        <v>249792.58</v>
      </c>
      <c r="O349" s="372">
        <f ca="1">+IF(L349&gt;0,N349*100/L349,0)</f>
        <v>78.610454431017118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IFERROR(__xludf.DUMMYFUNCTION("IMPORTRANGE(""https://docs.google.com/spreadsheets/d/11923uPwbBZFjjGgGUA6NLw09EwE0CqkOc4q9oUmW1yo/edit?usp=sharing"",""เชียงใหม่!M247"")"),249792.58)</f>
        <v>249792.58</v>
      </c>
      <c r="O352" s="165">
        <f t="shared" ca="1" si="105"/>
        <v>78.610454431017118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IFERROR(__xludf.DUMMYFUNCTION("IMPORTRANGE(""https://docs.google.com/spreadsheets/d/11923uPwbBZFjjGgGUA6NLw09EwE0CqkOc4q9oUmW1yo/edit?usp=sharing"",""เชียงใหม่!M249"")"),249792.58)</f>
        <v>249792.58</v>
      </c>
      <c r="O354" s="168">
        <f t="shared" ca="1" si="105"/>
        <v>78.610454431017118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IFERROR(__xludf.DUMMYFUNCTION("IMPORTRANGE(""https://docs.google.com/spreadsheets/d/11923uPwbBZFjjGgGUA6NLw09EwE0CqkOc4q9oUmW1yo/edit?usp=sharing"",""เชียงใหม่!M252"")"),103225.58)</f>
        <v>103225.58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IFERROR(__xludf.DUMMYFUNCTION("IMPORTRANGE(""https://docs.google.com/spreadsheets/d/11923uPwbBZFjjGgGUA6NLw09EwE0CqkOc4q9oUmW1yo/edit?usp=sharing"",""เชียงใหม่!M253"")"),6567)</f>
        <v>6567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IFERROR(__xludf.DUMMYFUNCTION("IMPORTRANGE(""https://docs.google.com/spreadsheets/d/11923uPwbBZFjjGgGUA6NLw09EwE0CqkOc4q9oUmW1yo/edit?usp=sharing"",""เชียงใหม่!M275"")"),307125.58)</f>
        <v>307125.58</v>
      </c>
      <c r="O380" s="372">
        <f ca="1">+IF(L380&gt;0,N380*100/L380,0)</f>
        <v>29.860924435110643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IFERROR(__xludf.DUMMYFUNCTION("IMPORTRANGE(""https://docs.google.com/spreadsheets/d/11923uPwbBZFjjGgGUA6NLw09EwE0CqkOc4q9oUmW1yo/edit?usp=sharing"",""เชียงใหม่!M278"")"),307125.58)</f>
        <v>307125.58</v>
      </c>
      <c r="O383" s="165">
        <f t="shared" ca="1" si="109"/>
        <v>29.860924435110643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IFERROR(__xludf.DUMMYFUNCTION("IMPORTRANGE(""https://docs.google.com/spreadsheets/d/11923uPwbBZFjjGgGUA6NLw09EwE0CqkOc4q9oUmW1yo/edit?usp=sharing"",""เชียงใหม่!M280"")"),307125.58)</f>
        <v>307125.58</v>
      </c>
      <c r="O385" s="168">
        <f t="shared" ca="1" si="109"/>
        <v>29.860924435110643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IFERROR(__xludf.DUMMYFUNCTION("IMPORTRANGE(""https://docs.google.com/spreadsheets/d/11923uPwbBZFjjGgGUA6NLw09EwE0CqkOc4q9oUmW1yo/edit?usp=sharing"",""เชียงใหม่!M281"")"),186763)</f>
        <v>186763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IFERROR(__xludf.DUMMYFUNCTION("IMPORTRANGE(""https://docs.google.com/spreadsheets/d/11923uPwbBZFjjGgGUA6NLw09EwE0CqkOc4q9oUmW1yo/edit?usp=sharing"",""เชียงใหม่!M283"")"),103225.58)</f>
        <v>103225.58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IFERROR(__xludf.DUMMYFUNCTION("IMPORTRANGE(""https://docs.google.com/spreadsheets/d/11923uPwbBZFjjGgGUA6NLw09EwE0CqkOc4q9oUmW1yo/edit?usp=sharing"",""เชียงใหม่!M284"")"),17137)</f>
        <v>17137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IFERROR(__xludf.DUMMYFUNCTION("IMPORTRANGE(""https://docs.google.com/spreadsheets/d/11923uPwbBZFjjGgGUA6NLw09EwE0CqkOc4q9oUmW1yo/edit?usp=sharing"",""เชียงใหม่!M296"")"),120635)</f>
        <v>120635</v>
      </c>
      <c r="O401" s="372">
        <f ca="1">+IF(L401&gt;0,N401*100/L401,0)</f>
        <v>91.591374990509451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IFERROR(__xludf.DUMMYFUNCTION("IMPORTRANGE(""https://docs.google.com/spreadsheets/d/11923uPwbBZFjjGgGUA6NLw09EwE0CqkOc4q9oUmW1yo/edit?usp=sharing"",""เชียงใหม่!M299"")"),120635)</f>
        <v>120635</v>
      </c>
      <c r="O404" s="168">
        <f t="shared" ca="1" si="112"/>
        <v>91.591374990509451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IFERROR(__xludf.DUMMYFUNCTION("IMPORTRANGE(""https://docs.google.com/spreadsheets/d/11923uPwbBZFjjGgGUA6NLw09EwE0CqkOc4q9oUmW1yo/edit?usp=sharing"",""เชียงใหม่!M301"")"),120635)</f>
        <v>120635</v>
      </c>
      <c r="O406" s="168">
        <f t="shared" ca="1" si="112"/>
        <v>91.591374990509451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IFERROR(__xludf.DUMMYFUNCTION("IMPORTRANGE(""https://docs.google.com/spreadsheets/d/11923uPwbBZFjjGgGUA6NLw09EwE0CqkOc4q9oUmW1yo/edit?usp=sharing"",""เชียงใหม่!M305"")"),17910)</f>
        <v>17910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IFERROR(__xludf.DUMMYFUNCTION("IMPORTRANGE(""https://docs.google.com/spreadsheets/d/11923uPwbBZFjjGgGUA6NLw09EwE0CqkOc4q9oUmW1yo/edit?usp=sharing"",""เชียงใหม่!M330"")"),72640)</f>
        <v>72640</v>
      </c>
      <c r="O435" s="411">
        <f t="shared" ref="O435:O439" ca="1" si="114">+IF(L435&gt;0,N435*100/L435,0)</f>
        <v>72.64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IFERROR(__xludf.DUMMYFUNCTION("IMPORTRANGE(""https://docs.google.com/spreadsheets/d/11923uPwbBZFjjGgGUA6NLw09EwE0CqkOc4q9oUmW1yo/edit?usp=sharing"",""เชียงใหม่!M332"")"),72640)</f>
        <v>72640</v>
      </c>
      <c r="O437" s="168">
        <f t="shared" ca="1" si="114"/>
        <v>72.64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IFERROR(__xludf.DUMMYFUNCTION("IMPORTRANGE(""https://docs.google.com/spreadsheets/d/11923uPwbBZFjjGgGUA6NLw09EwE0CqkOc4q9oUmW1yo/edit?usp=sharing"",""เชียงใหม่!M334"")"),72640)</f>
        <v>72640</v>
      </c>
      <c r="O439" s="168">
        <f t="shared" ca="1" si="114"/>
        <v>72.64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IFERROR(__xludf.DUMMYFUNCTION("IMPORTRANGE(""https://docs.google.com/spreadsheets/d/11923uPwbBZFjjGgGUA6NLw09EwE0CqkOc4q9oUmW1yo/edit?usp=sharing"",""เชียงใหม่!M335"")"),53690)</f>
        <v>53690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IFERROR(__xludf.DUMMYFUNCTION("IMPORTRANGE(""https://docs.google.com/spreadsheets/d/11923uPwbBZFjjGgGUA6NLw09EwE0CqkOc4q9oUmW1yo/edit?usp=sharing"",""เชียงใหม่!M338"")"),18950)</f>
        <v>18950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IFERROR(__xludf.DUMMYFUNCTION("IMPORTRANGE(""https://docs.google.com/spreadsheets/d/11923uPwbBZFjjGgGUA6NLw09EwE0CqkOc4q9oUmW1yo/edit?usp=sharing"",""เชียงใหม่!J350"")"),19467.12)</f>
        <v>19467.12</v>
      </c>
      <c r="K455" s="371">
        <f ca="1">IF(I455&gt;0,J455*100/I455,0)</f>
        <v>100.00061642780089</v>
      </c>
      <c r="L455" s="372">
        <f ca="1">IFERROR(__xludf.DUMMYFUNCTION("IMPORTRANGE(""https://docs.google.com/spreadsheets/d/11923uPwbBZFjjGgGUA6NLw09EwE0CqkOc4q9oUmW1yo/edit?usp=sharing"",""เชียงใหม่!L350"")"),520639)</f>
        <v>520639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IFERROR(__xludf.DUMMYFUNCTION("IMPORTRANGE(""https://docs.google.com/spreadsheets/d/11923uPwbBZFjjGgGUA6NLw09EwE0CqkOc4q9oUmW1yo/edit?usp=sharing"",""เชียงใหม่!M350"")"),281064.91)</f>
        <v>281064.90999999997</v>
      </c>
      <c r="O455" s="372">
        <f t="shared" ref="O455:O459" ca="1" si="116">+IF(L455&gt;0,N455*100/L455,0)</f>
        <v>53.984605455987733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IFERROR(__xludf.DUMMYFUNCTION("IMPORTRANGE(""https://docs.google.com/spreadsheets/d/11923uPwbBZFjjGgGUA6NLw09EwE0CqkOc4q9oUmW1yo/edit?usp=sharing"",""เชียงใหม่!L352"")"),520639)</f>
        <v>520639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IFERROR(__xludf.DUMMYFUNCTION("IMPORTRANGE(""https://docs.google.com/spreadsheets/d/11923uPwbBZFjjGgGUA6NLw09EwE0CqkOc4q9oUmW1yo/edit?usp=sharing"",""เชียงใหม่!M352"")"),281064.91)</f>
        <v>281064.90999999997</v>
      </c>
      <c r="O457" s="168">
        <f t="shared" ca="1" si="116"/>
        <v>53.984605455987733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IFERROR(__xludf.DUMMYFUNCTION("IMPORTRANGE(""https://docs.google.com/spreadsheets/d/11923uPwbBZFjjGgGUA6NLw09EwE0CqkOc4q9oUmW1yo/edit?usp=sharing"",""เชียงใหม่!L354"")"),520639)</f>
        <v>520639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IFERROR(__xludf.DUMMYFUNCTION("IMPORTRANGE(""https://docs.google.com/spreadsheets/d/11923uPwbBZFjjGgGUA6NLw09EwE0CqkOc4q9oUmW1yo/edit?usp=sharing"",""เชียงใหม่!M354"")"),281064.91)</f>
        <v>281064.90999999997</v>
      </c>
      <c r="O459" s="168">
        <f t="shared" ca="1" si="116"/>
        <v>53.984605455987733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IFERROR(__xludf.DUMMYFUNCTION("IMPORTRANGE(""https://docs.google.com/spreadsheets/d/11923uPwbBZFjjGgGUA6NLw09EwE0CqkOc4q9oUmW1yo/edit?usp=sharing"",""เชียงใหม่!M357"")"),96858.91)</f>
        <v>96858.91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IFERROR(__xludf.DUMMYFUNCTION("IMPORTRANGE(""https://docs.google.com/spreadsheets/d/11923uPwbBZFjjGgGUA6NLw09EwE0CqkOc4q9oUmW1yo/edit?usp=sharing"",""เชียงใหม่!M358"")"),184206)</f>
        <v>184206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IFERROR(__xludf.DUMMYFUNCTION("IMPORTRANGE(""https://docs.google.com/spreadsheets/d/11923uPwbBZFjjGgGUA6NLw09EwE0CqkOc4q9oUmW1yo/edit?usp=sharing"",""เชียงใหม่!J359"")"),19467.12)</f>
        <v>19467.12</v>
      </c>
      <c r="K464" s="268">
        <f t="shared" ref="K464:K515" ca="1" si="117">IF(I464&gt;0,J464*100/I464,0)</f>
        <v>100.00061642780089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IFERROR(__xludf.DUMMYFUNCTION("IMPORTRANGE(""https://docs.google.com/spreadsheets/d/11923uPwbBZFjjGgGUA6NLw09EwE0CqkOc4q9oUmW1yo/edit?usp=sharing"",""เชียงใหม่!J376"")"),19467.12)</f>
        <v>19467.12</v>
      </c>
      <c r="K481" s="201">
        <f t="shared" ca="1" si="117"/>
        <v>100.00061642780089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IFERROR(__xludf.DUMMYFUNCTION("IMPORTRANGE(""https://docs.google.com/spreadsheets/d/11923uPwbBZFjjGgGUA6NLw09EwE0CqkOc4q9oUmW1yo/edit?usp=sharing"",""เชียงใหม่!J377"")"),4394)</f>
        <v>4394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IFERROR(__xludf.DUMMYFUNCTION("IMPORTRANGE(""https://docs.google.com/spreadsheets/d/11923uPwbBZFjjGgGUA6NLw09EwE0CqkOc4q9oUmW1yo/edit?usp=sharing"",""เชียงใหม่!J378"")"),9874)</f>
        <v>9874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IFERROR(__xludf.DUMMYFUNCTION("IMPORTRANGE(""https://docs.google.com/spreadsheets/d/11923uPwbBZFjjGgGUA6NLw09EwE0CqkOc4q9oUmW1yo/edit?usp=sharing"",""เชียงใหม่!J379"")"),2517)</f>
        <v>2517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IFERROR(__xludf.DUMMYFUNCTION("IMPORTRANGE(""https://docs.google.com/spreadsheets/d/11923uPwbBZFjjGgGUA6NLw09EwE0CqkOc4q9oUmW1yo/edit?usp=sharing"",""เชียงใหม่!J380"")"),358)</f>
        <v>358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IFERROR(__xludf.DUMMYFUNCTION("IMPORTRANGE(""https://docs.google.com/spreadsheets/d/11923uPwbBZFjjGgGUA6NLw09EwE0CqkOc4q9oUmW1yo/edit?usp=sharing"",""เชียงใหม่!J381"")"),76)</f>
        <v>76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IFERROR(__xludf.DUMMYFUNCTION("IMPORTRANGE(""https://docs.google.com/spreadsheets/d/11923uPwbBZFjjGgGUA6NLw09EwE0CqkOc4q9oUmW1yo/edit?usp=sharing"",""เชียงใหม่!J382"")"),198.73)</f>
        <v>198.73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IFERROR(__xludf.DUMMYFUNCTION("IMPORTRANGE(""https://docs.google.com/spreadsheets/d/11923uPwbBZFjjGgGUA6NLw09EwE0CqkOc4q9oUmW1yo/edit?usp=sharing"",""เชียงใหม่!J383"")"),59)</f>
        <v>59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IFERROR(__xludf.DUMMYFUNCTION("IMPORTRANGE(""https://docs.google.com/spreadsheets/d/11923uPwbBZFjjGgGUA6NLw09EwE0CqkOc4q9oUmW1yo/edit?usp=sharing"",""เชียงใหม่!J384"")"),169.26)</f>
        <v>169.26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IFERROR(__xludf.DUMMYFUNCTION("IMPORTRANGE(""https://docs.google.com/spreadsheets/d/11923uPwbBZFjjGgGUA6NLw09EwE0CqkOc4q9oUmW1yo/edit?usp=sharing"",""เชียงใหม่!J385"")"),52)</f>
        <v>52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IFERROR(__xludf.DUMMYFUNCTION("IMPORTRANGE(""https://docs.google.com/spreadsheets/d/11923uPwbBZFjjGgGUA6NLw09EwE0CqkOc4q9oUmW1yo/edit?usp=sharing"",""เชียงใหม่!J386"")"),29.47)</f>
        <v>29.47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IFERROR(__xludf.DUMMYFUNCTION("IMPORTRANGE(""https://docs.google.com/spreadsheets/d/11923uPwbBZFjjGgGUA6NLw09EwE0CqkOc4q9oUmW1yo/edit?usp=sharing"",""เชียงใหม่!J388"")"),9036.39)</f>
        <v>9036.39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IFERROR(__xludf.DUMMYFUNCTION("IMPORTRANGE(""https://docs.google.com/spreadsheets/d/11923uPwbBZFjjGgGUA6NLw09EwE0CqkOc4q9oUmW1yo/edit?usp=sharing"",""เชียงใหม่!J389"")"),1742)</f>
        <v>1742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IFERROR(__xludf.DUMMYFUNCTION("IMPORTRANGE(""https://docs.google.com/spreadsheets/d/11923uPwbBZFjjGgGUA6NLw09EwE0CqkOc4q9oUmW1yo/edit?usp=sharing"",""เชียงใหม่!J392"")"),4906)</f>
        <v>4906</v>
      </c>
      <c r="K497" s="444">
        <f t="shared" ca="1" si="117"/>
        <v>96.366136318994307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IFERROR(__xludf.DUMMYFUNCTION("IMPORTRANGE(""https://docs.google.com/spreadsheets/d/11923uPwbBZFjjGgGUA6NLw09EwE0CqkOc4q9oUmW1yo/edit?usp=sharing"",""เชียงใหม่!J393"")"),4906)</f>
        <v>4906</v>
      </c>
      <c r="K498" s="201">
        <f t="shared" ca="1" si="117"/>
        <v>96.366136318994307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IFERROR(__xludf.DUMMYFUNCTION("IMPORTRANGE(""https://docs.google.com/spreadsheets/d/11923uPwbBZFjjGgGUA6NLw09EwE0CqkOc4q9oUmW1yo/edit?usp=sharing"",""เชียงใหม่!J394"")"),607)</f>
        <v>607</v>
      </c>
      <c r="K499" s="201">
        <f t="shared" ca="1" si="117"/>
        <v>96.502384737678852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IFERROR(__xludf.DUMMYFUNCTION("IMPORTRANGE(""https://docs.google.com/spreadsheets/d/11923uPwbBZFjjGgGUA6NLw09EwE0CqkOc4q9oUmW1yo/edit?usp=sharing"",""เชียงใหม่!J395"")"),4342)</f>
        <v>4342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IFERROR(__xludf.DUMMYFUNCTION("IMPORTRANGE(""https://docs.google.com/spreadsheets/d/11923uPwbBZFjjGgGUA6NLw09EwE0CqkOc4q9oUmW1yo/edit?usp=sharing"",""เชียงใหม่!J396"")"),545)</f>
        <v>545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IFERROR(__xludf.DUMMYFUNCTION("IMPORTRANGE(""https://docs.google.com/spreadsheets/d/11923uPwbBZFjjGgGUA6NLw09EwE0CqkOc4q9oUmW1yo/edit?usp=sharing"",""เชียงใหม่!J397"")"),893)</f>
        <v>893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IFERROR(__xludf.DUMMYFUNCTION("IMPORTRANGE(""https://docs.google.com/spreadsheets/d/11923uPwbBZFjjGgGUA6NLw09EwE0CqkOc4q9oUmW1yo/edit?usp=sharing"",""เชียงใหม่!J398"")"),129)</f>
        <v>129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IFERROR(__xludf.DUMMYFUNCTION("IMPORTRANGE(""https://docs.google.com/spreadsheets/d/11923uPwbBZFjjGgGUA6NLw09EwE0CqkOc4q9oUmW1yo/edit?usp=sharing"",""เชียงใหม่!J399"")"),3449)</f>
        <v>3449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IFERROR(__xludf.DUMMYFUNCTION("IMPORTRANGE(""https://docs.google.com/spreadsheets/d/11923uPwbBZFjjGgGUA6NLw09EwE0CqkOc4q9oUmW1yo/edit?usp=sharing"",""เชียงใหม่!J400"")"),416)</f>
        <v>416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2">
        <f ca="1">IFERROR(__xludf.DUMMYFUNCTION("IMPORTRANGE(""https://docs.google.com/spreadsheets/d/11923uPwbBZFjjGgGUA6NLw09EwE0CqkOc4q9oUmW1yo/edit?usp=sharing"",""เชียงใหม่!J405"")"),7)</f>
        <v>7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IFERROR(__xludf.DUMMYFUNCTION("IMPORTRANGE(""https://docs.google.com/spreadsheets/d/11923uPwbBZFjjGgGUA6NLw09EwE0CqkOc4q9oUmW1yo/edit?usp=sharing"",""เชียงใหม่!J409"")"),544)</f>
        <v>544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IFERROR(__xludf.DUMMYFUNCTION("IMPORTRANGE(""https://docs.google.com/spreadsheets/d/11923uPwbBZFjjGgGUA6NLw09EwE0CqkOc4q9oUmW1yo/edit?usp=sharing"",""เชียงใหม่!J410"")"),53)</f>
        <v>53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IFERROR(__xludf.DUMMYFUNCTION("IMPORTRANGE(""https://docs.google.com/spreadsheets/d/11923uPwbBZFjjGgGUA6NLw09EwE0CqkOc4q9oUmW1yo/edit?usp=sharing"",""เชียงใหม่!J420"")"),59)</f>
        <v>59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IFERROR(__xludf.DUMMYFUNCTION("IMPORTRANGE(""https://docs.google.com/spreadsheets/d/11923uPwbBZFjjGgGUA6NLw09EwE0CqkOc4q9oUmW1yo/edit?usp=sharing"",""เชียงใหม่!J424"")"),59)</f>
        <v>59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IFERROR(__xludf.DUMMYFUNCTION("IMPORTRANGE(""https://docs.google.com/spreadsheets/d/11923uPwbBZFjjGgGUA6NLw09EwE0CqkOc4q9oUmW1yo/edit?usp=sharing"",""เชียงใหม่!J425"")"),15)</f>
        <v>15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IFERROR(__xludf.DUMMYFUNCTION("IMPORTRANGE(""https://docs.google.com/spreadsheets/d/11923uPwbBZFjjGgGUA6NLw09EwE0CqkOc4q9oUmW1yo/edit?usp=sharing"",""เชียงใหม่!M428"")"),28004)</f>
        <v>28004</v>
      </c>
      <c r="O533" s="411">
        <f t="shared" ref="O533:O537" ca="1" si="118">+IF(L533&gt;0,N533*100/L533,0)</f>
        <v>74.2024377318495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IFERROR(__xludf.DUMMYFUNCTION("IMPORTRANGE(""https://docs.google.com/spreadsheets/d/11923uPwbBZFjjGgGUA6NLw09EwE0CqkOc4q9oUmW1yo/edit?usp=sharing"",""เชียงใหม่!M430"")"),28004)</f>
        <v>28004</v>
      </c>
      <c r="O535" s="168">
        <f t="shared" ca="1" si="118"/>
        <v>74.2024377318495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IFERROR(__xludf.DUMMYFUNCTION("IMPORTRANGE(""https://docs.google.com/spreadsheets/d/11923uPwbBZFjjGgGUA6NLw09EwE0CqkOc4q9oUmW1yo/edit?usp=sharing"",""เชียงใหม่!M432"")"),28004)</f>
        <v>28004</v>
      </c>
      <c r="O537" s="168">
        <f t="shared" ca="1" si="118"/>
        <v>74.2024377318495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IFERROR(__xludf.DUMMYFUNCTION("IMPORTRANGE(""https://docs.google.com/spreadsheets/d/11923uPwbBZFjjGgGUA6NLw09EwE0CqkOc4q9oUmW1yo/edit?usp=sharing"",""เชียงใหม่!M436"")"),7100)</f>
        <v>7100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IFERROR(__xludf.DUMMYFUNCTION("IMPORTRANGE(""https://docs.google.com/spreadsheets/d/11923uPwbBZFjjGgGUA6NLw09EwE0CqkOc4q9oUmW1yo/edit?usp=sharing"",""เชียงใหม่!J446"")"),2073)</f>
        <v>2073</v>
      </c>
      <c r="K551" s="410">
        <f ca="1">IF(I551&gt;0,J551*100/I551,0)</f>
        <v>69.099999999999994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IFERROR(__xludf.DUMMYFUNCTION("IMPORTRANGE(""https://docs.google.com/spreadsheets/d/11923uPwbBZFjjGgGUA6NLw09EwE0CqkOc4q9oUmW1yo/edit?usp=sharing"",""เชียงใหม่!M446"")"),136882.88)</f>
        <v>136882.88</v>
      </c>
      <c r="O551" s="411">
        <f t="shared" ref="O551:O555" ca="1" si="120">+IF(L551&gt;0,N551*100/L551,0)</f>
        <v>72.810042553191494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IFERROR(__xludf.DUMMYFUNCTION("IMPORTRANGE(""https://docs.google.com/spreadsheets/d/11923uPwbBZFjjGgGUA6NLw09EwE0CqkOc4q9oUmW1yo/edit?usp=sharing"",""เชียงใหม่!M448"")"),136882.88)</f>
        <v>136882.88</v>
      </c>
      <c r="O553" s="168">
        <f t="shared" ca="1" si="120"/>
        <v>72.810042553191494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IFERROR(__xludf.DUMMYFUNCTION("IMPORTRANGE(""https://docs.google.com/spreadsheets/d/11923uPwbBZFjjGgGUA6NLw09EwE0CqkOc4q9oUmW1yo/edit?usp=sharing"",""เชียงใหม่!M450"")"),136882.88)</f>
        <v>136882.88</v>
      </c>
      <c r="O555" s="168">
        <f t="shared" ca="1" si="120"/>
        <v>72.810042553191494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IFERROR(__xludf.DUMMYFUNCTION("IMPORTRANGE(""https://docs.google.com/spreadsheets/d/11923uPwbBZFjjGgGUA6NLw09EwE0CqkOc4q9oUmW1yo/edit?usp=sharing"",""เชียงใหม่!M453"")"),50000)</f>
        <v>50000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IFERROR(__xludf.DUMMYFUNCTION("IMPORTRANGE(""https://docs.google.com/spreadsheets/d/11923uPwbBZFjjGgGUA6NLw09EwE0CqkOc4q9oUmW1yo/edit?usp=sharing"",""เชียงใหม่!M454"")"),86882.88)</f>
        <v>86882.880000000005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IFERROR(__xludf.DUMMYFUNCTION("IMPORTRANGE(""https://docs.google.com/spreadsheets/d/11923uPwbBZFjjGgGUA6NLw09EwE0CqkOc4q9oUmW1yo/edit?usp=sharing"",""เชียงใหม่!J455"")"),2073)</f>
        <v>2073</v>
      </c>
      <c r="K560" s="224">
        <f t="shared" ref="K560:K561" ca="1" si="121">IF(I560&gt;0,J560*100/I560,0)</f>
        <v>69.099999999999994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IFERROR(__xludf.DUMMYFUNCTION("IMPORTRANGE(""https://docs.google.com/spreadsheets/d/11923uPwbBZFjjGgGUA6NLw09EwE0CqkOc4q9oUmW1yo/edit?usp=sharing"",""เชียงใหม่!J456"")"),378)</f>
        <v>378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IFERROR(__xludf.DUMMYFUNCTION("IMPORTRANGE(""https://docs.google.com/spreadsheets/d/11923uPwbBZFjjGgGUA6NLw09EwE0CqkOc4q9oUmW1yo/edit?usp=sharing"",""เชียงใหม่!J459"")"),1260)</f>
        <v>1260</v>
      </c>
      <c r="K564" s="371">
        <f ca="1">IF(I564&gt;0,J564*100/I564,0)</f>
        <v>126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IFERROR(__xludf.DUMMYFUNCTION("IMPORTRANGE(""https://docs.google.com/spreadsheets/d/11923uPwbBZFjjGgGUA6NLw09EwE0CqkOc4q9oUmW1yo/edit?usp=sharing"",""เชียงใหม่!M459"")"),84075.2399999999)</f>
        <v>84075.239999999903</v>
      </c>
      <c r="O564" s="372">
        <f t="shared" ref="O564:O568" ca="1" si="122">+IF(L564&gt;0,N564*100/L564,0)</f>
        <v>64.238416870415577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IFERROR(__xludf.DUMMYFUNCTION("IMPORTRANGE(""https://docs.google.com/spreadsheets/d/11923uPwbBZFjjGgGUA6NLw09EwE0CqkOc4q9oUmW1yo/edit?usp=sharing"",""เชียงใหม่!M461"")"),84075.2399999999)</f>
        <v>84075.239999999903</v>
      </c>
      <c r="O566" s="168">
        <f t="shared" ca="1" si="122"/>
        <v>64.238416870415577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IFERROR(__xludf.DUMMYFUNCTION("IMPORTRANGE(""https://docs.google.com/spreadsheets/d/11923uPwbBZFjjGgGUA6NLw09EwE0CqkOc4q9oUmW1yo/edit?usp=sharing"",""เชียงใหม่!M463"")"),84075.2399999999)</f>
        <v>84075.239999999903</v>
      </c>
      <c r="O568" s="168">
        <f t="shared" ca="1" si="122"/>
        <v>64.238416870415577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IFERROR(__xludf.DUMMYFUNCTION("IMPORTRANGE(""https://docs.google.com/spreadsheets/d/11923uPwbBZFjjGgGUA6NLw09EwE0CqkOc4q9oUmW1yo/edit?usp=sharing"",""เชียงใหม่!M466"")"),64935.24)</f>
        <v>64935.24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IFERROR(__xludf.DUMMYFUNCTION("IMPORTRANGE(""https://docs.google.com/spreadsheets/d/11923uPwbBZFjjGgGUA6NLw09EwE0CqkOc4q9oUmW1yo/edit?usp=sharing"",""เชียงใหม่!M467"")"),19140)</f>
        <v>19140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IFERROR(__xludf.DUMMYFUNCTION("IMPORTRANGE(""https://docs.google.com/spreadsheets/d/11923uPwbBZFjjGgGUA6NLw09EwE0CqkOc4q9oUmW1yo/edit?usp=sharing"",""เชียงใหม่!J468"")"),1260)</f>
        <v>1260</v>
      </c>
      <c r="K573" s="201">
        <f ca="1">IF(I573&gt;0,J573*100/I573,0)</f>
        <v>126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IFERROR(__xludf.DUMMYFUNCTION("IMPORTRANGE(""https://docs.google.com/spreadsheets/d/11923uPwbBZFjjGgGUA6NLw09EwE0CqkOc4q9oUmW1yo/edit?usp=sharing"",""เชียงใหม่!J471"")"),294)</f>
        <v>294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IFERROR(__xludf.DUMMYFUNCTION("IMPORTRANGE(""https://docs.google.com/spreadsheets/d/11923uPwbBZFjjGgGUA6NLw09EwE0CqkOc4q9oUmW1yo/edit?usp=sharing"",""เชียงใหม่!J472"")"),930)</f>
        <v>930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IFERROR(__xludf.DUMMYFUNCTION("IMPORTRANGE(""https://docs.google.com/spreadsheets/d/11923uPwbBZFjjGgGUA6NLw09EwE0CqkOc4q9oUmW1yo/edit?usp=sharing"",""เชียงใหม่!J474"")"),35)</f>
        <v>35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IFERROR(__xludf.DUMMYFUNCTION("IMPORTRANGE(""https://docs.google.com/spreadsheets/d/11923uPwbBZFjjGgGUA6NLw09EwE0CqkOc4q9oUmW1yo/edit?usp=sharing"",""เชียงใหม่!L475"")"),195230)</f>
        <v>195230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5.5934026532807462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IFERROR(__xludf.DUMMYFUNCTION("IMPORTRANGE(""https://docs.google.com/spreadsheets/d/11923uPwbBZFjjGgGUA6NLw09EwE0CqkOc4q9oUmW1yo/edit?usp=sharing"",""เชียงใหม่!L477"")"),195230)</f>
        <v>195230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5.5934026532807462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IFERROR(__xludf.DUMMYFUNCTION("IMPORTRANGE(""https://docs.google.com/spreadsheets/d/11923uPwbBZFjjGgGUA6NLw09EwE0CqkOc4q9oUmW1yo/edit?usp=sharing"",""เชียงใหม่!L479"")"),195230)</f>
        <v>195230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5.5934026532807462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IFERROR(__xludf.DUMMYFUNCTION("IMPORTRANGE(""https://docs.google.com/spreadsheets/d/11923uPwbBZFjjGgGUA6NLw09EwE0CqkOc4q9oUmW1yo/edit?usp=sharing"",""เชียงใหม่!J484"")"),32)</f>
        <v>32</v>
      </c>
      <c r="K589" s="163">
        <f t="shared" ref="K589:K596" ca="1" si="125">IF(I589&gt;0,J589*100/I589,0)</f>
        <v>106.66666666666667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IFERROR(__xludf.DUMMYFUNCTION("IMPORTRANGE(""https://docs.google.com/spreadsheets/d/11923uPwbBZFjjGgGUA6NLw09EwE0CqkOc4q9oUmW1yo/edit?usp=sharing"",""เชียงใหม่!J485"")"),13.38)</f>
        <v>13.38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IFERROR(__xludf.DUMMYFUNCTION("IMPORTRANGE(""https://docs.google.com/spreadsheets/d/11923uPwbBZFjjGgGUA6NLw09EwE0CqkOc4q9oUmW1yo/edit?usp=sharing"",""เชียงใหม่!J486"")"),14)</f>
        <v>14</v>
      </c>
      <c r="K591" s="163">
        <f t="shared" ca="1" si="125"/>
        <v>46.666666666666664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IFERROR(__xludf.DUMMYFUNCTION("IMPORTRANGE(""https://docs.google.com/spreadsheets/d/11923uPwbBZFjjGgGUA6NLw09EwE0CqkOc4q9oUmW1yo/edit?usp=sharing"",""เชียงใหม่!J487"")"),4.83)</f>
        <v>4.83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8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IFERROR(__xludf.DUMMYFUNCTION("IMPORTRANGE(""https://docs.google.com/spreadsheets/d/11923uPwbBZFjjGgGUA6NLw09EwE0CqkOc4q9oUmW1yo/edit?usp=sharing"",""เชียงใหม่!J523"")"),2284092.05)</f>
        <v>2284092.0499999998</v>
      </c>
      <c r="K628" s="342">
        <f t="shared" ref="K628:K635" ca="1" si="129">IF(I628&gt;0,J628*100/I628,0)</f>
        <v>82.565166630829609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IFERROR(__xludf.DUMMYFUNCTION("IMPORTRANGE(""https://docs.google.com/spreadsheets/d/11923uPwbBZFjjGgGUA6NLw09EwE0CqkOc4q9oUmW1yo/edit?usp=sharing"",""เชียงใหม่!J524"")"),123)</f>
        <v>123</v>
      </c>
      <c r="K629" s="342">
        <f t="shared" ca="1" si="129"/>
        <v>77.35849056603773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IFERROR(__xludf.DUMMYFUNCTION("IMPORTRANGE(""https://docs.google.com/spreadsheets/d/11923uPwbBZFjjGgGUA6NLw09EwE0CqkOc4q9oUmW1yo/edit?usp=sharing"",""เชียงใหม่!J525"")"),93463.43)</f>
        <v>93463.43</v>
      </c>
      <c r="K630" s="342">
        <f t="shared" ca="1" si="129"/>
        <v>14.676765678017741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IFERROR(__xludf.DUMMYFUNCTION("IMPORTRANGE(""https://docs.google.com/spreadsheets/d/11923uPwbBZFjjGgGUA6NLw09EwE0CqkOc4q9oUmW1yo/edit?usp=sharing"",""เชียงใหม่!J526"")"),28)</f>
        <v>28</v>
      </c>
      <c r="K631" s="342">
        <f t="shared" ca="1" si="129"/>
        <v>68.292682926829272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IFERROR(__xludf.DUMMYFUNCTION("IMPORTRANGE(""https://docs.google.com/spreadsheets/d/11923uPwbBZFjjGgGUA6NLw09EwE0CqkOc4q9oUmW1yo/edit?usp=sharing"",""เชียงใหม่!J527"")"),32917.6)</f>
        <v>32917.599999999999</v>
      </c>
      <c r="K632" s="342">
        <f t="shared" ca="1" si="129"/>
        <v>32.636961297197658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IFERROR(__xludf.DUMMYFUNCTION("IMPORTRANGE(""https://docs.google.com/spreadsheets/d/11923uPwbBZFjjGgGUA6NLw09EwE0CqkOc4q9oUmW1yo/edit?usp=sharing"",""เชียงใหม่!J528"")"),19)</f>
        <v>19</v>
      </c>
      <c r="K633" s="342">
        <f t="shared" ca="1" si="129"/>
        <v>82.608695652173907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IFERROR(__xludf.DUMMYFUNCTION("IMPORTRANGE(""https://docs.google.com/spreadsheets/d/11923uPwbBZFjjGgGUA6NLw09EwE0CqkOc4q9oUmW1yo/edit?usp=sharing"",""เชียงใหม่!I530"")"),63)</f>
        <v>63</v>
      </c>
      <c r="J635" s="505">
        <f ca="1">IFERROR(__xludf.DUMMYFUNCTION("IMPORTRANGE(""https://docs.google.com/spreadsheets/d/11923uPwbBZFjjGgGUA6NLw09EwE0CqkOc4q9oUmW1yo/edit?usp=sharing"",""เชียงใหม่!J530"")"),69)</f>
        <v>69</v>
      </c>
      <c r="K635" s="487">
        <f t="shared" ca="1" si="129"/>
        <v>109.52380952380952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5525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5525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5525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IFERROR(__xludf.DUMMYFUNCTION("IMPORTRANGE(""https://docs.google.com/spreadsheets/d/11923uPwbBZFjjGgGUA6NLw09EwE0CqkOc4q9oUmW1yo/edit?usp=sharing"",""เชียงใหม่!J541"")"),1)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IFERROR(__xludf.DUMMYFUNCTION("IMPORTRANGE(""https://docs.google.com/spreadsheets/d/11923uPwbBZFjjGgGUA6NLw09EwE0CqkOc4q9oUmW1yo/edit?usp=sharing"",""เชียงใหม่!J542"")"),0)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IFERROR(__xludf.DUMMYFUNCTION("IMPORTRANGE(""https://docs.google.com/spreadsheets/d/11923uPwbBZFjjGgGUA6NLw09EwE0CqkOc4q9oUmW1yo/edit?usp=sharing"",""เชียงใหม่!I543"")"),0)</f>
        <v>0</v>
      </c>
      <c r="J648" s="536">
        <f ca="1">IFERROR(__xludf.DUMMYFUNCTION("IMPORTRANGE(""https://docs.google.com/spreadsheets/d/11923uPwbBZFjjGgGUA6NLw09EwE0CqkOc4q9oUmW1yo/edit?usp=sharing"",""เชียงใหม่!J543"")"),0)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IFERROR(__xludf.DUMMYFUNCTION("IMPORTRANGE(""https://docs.google.com/spreadsheets/d/11923uPwbBZFjjGgGUA6NLw09EwE0CqkOc4q9oUmW1yo/edit?usp=sharing"",""เชียงใหม่!L543"")"),0)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IFERROR(__xludf.DUMMYFUNCTION("IMPORTRANGE(""https://docs.google.com/spreadsheets/d/11923uPwbBZFjjGgGUA6NLw09EwE0CqkOc4q9oUmW1yo/edit?usp=sharing"",""เชียงใหม่!M543"")"),0)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IFERROR(__xludf.DUMMYFUNCTION("IMPORTRANGE(""https://docs.google.com/spreadsheets/d/11923uPwbBZFjjGgGUA6NLw09EwE0CqkOc4q9oUmW1yo/edit?usp=sharing"",""เชียงใหม่!I544"")"),22)</f>
        <v>22</v>
      </c>
      <c r="J649" s="536">
        <f ca="1">IFERROR(__xludf.DUMMYFUNCTION("IMPORTRANGE(""https://docs.google.com/spreadsheets/d/11923uPwbBZFjjGgGUA6NLw09EwE0CqkOc4q9oUmW1yo/edit?usp=sharing"",""เชียงใหม่!J544"")"),0)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IFERROR(__xludf.DUMMYFUNCTION("IMPORTRANGE(""https://docs.google.com/spreadsheets/d/11923uPwbBZFjjGgGUA6NLw09EwE0CqkOc4q9oUmW1yo/edit?usp=sharing"",""เชียงใหม่!L544"")"),2640)</f>
        <v>2640</v>
      </c>
      <c r="M649" s="521"/>
      <c r="N649" s="538">
        <f ca="1">IFERROR(__xludf.DUMMYFUNCTION("IMPORTRANGE(""https://docs.google.com/spreadsheets/d/11923uPwbBZFjjGgGUA6NLw09EwE0CqkOc4q9oUmW1yo/edit?usp=sharing"",""เชียงใหม่!M544"")"),0)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IFERROR(__xludf.DUMMYFUNCTION("IMPORTRANGE(""https://docs.google.com/spreadsheets/d/11923uPwbBZFjjGgGUA6NLw09EwE0CqkOc4q9oUmW1yo/edit?usp=sharing"",""เชียงใหม่!I545"")"),0)</f>
        <v>0</v>
      </c>
      <c r="J650" s="536">
        <f ca="1">IFERROR(__xludf.DUMMYFUNCTION("IMPORTRANGE(""https://docs.google.com/spreadsheets/d/11923uPwbBZFjjGgGUA6NLw09EwE0CqkOc4q9oUmW1yo/edit?usp=sharing"",""เชียงใหม่!J545"")"),0)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IFERROR(__xludf.DUMMYFUNCTION("IMPORTRANGE(""https://docs.google.com/spreadsheets/d/11923uPwbBZFjjGgGUA6NLw09EwE0CqkOc4q9oUmW1yo/edit?usp=sharing"",""เชียงใหม่!L545"")"),0)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IFERROR(__xludf.DUMMYFUNCTION("IMPORTRANGE(""https://docs.google.com/spreadsheets/d/11923uPwbBZFjjGgGUA6NLw09EwE0CqkOc4q9oUmW1yo/edit?usp=sharing"",""เชียงใหม่!M545"")"),0)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IFERROR(__xludf.DUMMYFUNCTION("IMPORTRANGE(""https://docs.google.com/spreadsheets/d/11923uPwbBZFjjGgGUA6NLw09EwE0CqkOc4q9oUmW1yo/edit?usp=sharing"",""เชียงใหม่!I546"")"),101)</f>
        <v>101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IFERROR(__xludf.DUMMYFUNCTION("IMPORTRANGE(""https://docs.google.com/spreadsheets/d/11923uPwbBZFjjGgGUA6NLw09EwE0CqkOc4q9oUmW1yo/edit?usp=sharing"",""เชียงใหม่!L546"")"),2525)</f>
        <v>2525</v>
      </c>
      <c r="M651" s="521"/>
      <c r="N651" s="538">
        <f ca="1">IFERROR(__xludf.DUMMYFUNCTION("IMPORTRANGE(""https://docs.google.com/spreadsheets/d/11923uPwbBZFjjGgGUA6NLw09EwE0CqkOc4q9oUmW1yo/edit?usp=sharing"",""เชียงใหม่!M546"")"),0)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IFERROR(__xludf.DUMMYFUNCTION("IMPORTRANGE(""https://docs.google.com/spreadsheets/d/11923uPwbBZFjjGgGUA6NLw09EwE0CqkOc4q9oUmW1yo/edit?usp=sharing"",""เชียงใหม่!J547"")"),0)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IFERROR(__xludf.DUMMYFUNCTION("IMPORTRANGE(""https://docs.google.com/spreadsheets/d/11923uPwbBZFjjGgGUA6NLw09EwE0CqkOc4q9oUmW1yo/edit?usp=sharing"",""เชียงใหม่!J548"")"),0)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IFERROR(__xludf.DUMMYFUNCTION("IMPORTRANGE(""https://docs.google.com/spreadsheets/d/11923uPwbBZFjjGgGUA6NLw09EwE0CqkOc4q9oUmW1yo/edit?usp=sharing"",""เชียงใหม่!J550"")"),0)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IFERROR(__xludf.DUMMYFUNCTION("IMPORTRANGE(""https://docs.google.com/spreadsheets/d/11923uPwbBZFjjGgGUA6NLw09EwE0CqkOc4q9oUmW1yo/edit?usp=sharing"",""เชียงใหม่!J551"")"),0)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IFERROR(__xludf.DUMMYFUNCTION("IMPORTRANGE(""https://docs.google.com/spreadsheets/d/11923uPwbBZFjjGgGUA6NLw09EwE0CqkOc4q9oUmW1yo/edit?usp=sharing"",""เชียงใหม่!J552"")"),0)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IFERROR(__xludf.DUMMYFUNCTION("IMPORTRANGE(""https://docs.google.com/spreadsheets/d/11923uPwbBZFjjGgGUA6NLw09EwE0CqkOc4q9oUmW1yo/edit?usp=sharing"",""เชียงใหม่!J553"")"),0)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IFERROR(__xludf.DUMMYFUNCTION("IMPORTRANGE(""https://docs.google.com/spreadsheets/d/11923uPwbBZFjjGgGUA6NLw09EwE0CqkOc4q9oUmW1yo/edit?usp=sharing"",""เชียงใหม่!J554"")"),0)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IFERROR(__xludf.DUMMYFUNCTION("IMPORTRANGE(""https://docs.google.com/spreadsheets/d/11923uPwbBZFjjGgGUA6NLw09EwE0CqkOc4q9oUmW1yo/edit?usp=sharing"",""เชียงใหม่!J555"")"),0)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IFERROR(__xludf.DUMMYFUNCTION("IMPORTRANGE(""https://docs.google.com/spreadsheets/d/11923uPwbBZFjjGgGUA6NLw09EwE0CqkOc4q9oUmW1yo/edit?usp=sharing"",""เชียงใหม่!J556"")"),0)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IFERROR(__xludf.DUMMYFUNCTION("IMPORTRANGE(""https://docs.google.com/spreadsheets/d/11923uPwbBZFjjGgGUA6NLw09EwE0CqkOc4q9oUmW1yo/edit?usp=sharing"",""เชียงใหม่!L556"")"),360)</f>
        <v>360</v>
      </c>
      <c r="M661" s="521"/>
      <c r="N661" s="538">
        <f ca="1">IFERROR(__xludf.DUMMYFUNCTION("IMPORTRANGE(""https://docs.google.com/spreadsheets/d/11923uPwbBZFjjGgGUA6NLw09EwE0CqkOc4q9oUmW1yo/edit?usp=sharing"",""เชียงใหม่!M556"")"),0)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IFERROR(__xludf.DUMMYFUNCTION("IMPORTRANGE(""https://docs.google.com/spreadsheets/d/11923uPwbBZFjjGgGUA6NLw09EwE0CqkOc4q9oUmW1yo/edit?usp=sharing"",""เชียงใหม่!J557"")"),0)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IFERROR(__xludf.DUMMYFUNCTION("IMPORTRANGE(""https://docs.google.com/spreadsheets/d/11923uPwbBZFjjGgGUA6NLw09EwE0CqkOc4q9oUmW1yo/edit?usp=sharing"",""เชียงใหม่!I558"")"),9)</f>
        <v>9</v>
      </c>
      <c r="J663" s="536">
        <f ca="1">IFERROR(__xludf.DUMMYFUNCTION("IMPORTRANGE(""https://docs.google.com/spreadsheets/d/11923uPwbBZFjjGgGUA6NLw09EwE0CqkOc4q9oUmW1yo/edit?usp=sharing"",""เชียงใหม่!J558"")"),0)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IFERROR(__xludf.DUMMYFUNCTION("IMPORTRANGE(""https://docs.google.com/spreadsheets/d/11923uPwbBZFjjGgGUA6NLw09EwE0CqkOc4q9oUmW1yo/edit?usp=sharing"",""เชียงใหม่!I560"")"),0)</f>
        <v>0</v>
      </c>
      <c r="J665" s="536">
        <f ca="1">IFERROR(__xludf.DUMMYFUNCTION("IMPORTRANGE(""https://docs.google.com/spreadsheets/d/11923uPwbBZFjjGgGUA6NLw09EwE0CqkOc4q9oUmW1yo/edit?usp=sharing"",""เชียงใหม่!J560"")"),0)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IFERROR(__xludf.DUMMYFUNCTION("IMPORTRANGE(""https://docs.google.com/spreadsheets/d/11923uPwbBZFjjGgGUA6NLw09EwE0CqkOc4q9oUmW1yo/edit?usp=sharing"",""เชียงใหม่!L560"")"),0)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IFERROR(__xludf.DUMMYFUNCTION("IMPORTRANGE(""https://docs.google.com/spreadsheets/d/11923uPwbBZFjjGgGUA6NLw09EwE0CqkOc4q9oUmW1yo/edit?usp=sharing"",""เชียงใหม่!M560"")"),0)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IFERROR(__xludf.DUMMYFUNCTION("IMPORTRANGE(""https://docs.google.com/spreadsheets/d/11923uPwbBZFjjGgGUA6NLw09EwE0CqkOc4q9oUmW1yo/edit?usp=sharing"",""เชียงใหม่!J561"")"),0)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IFERROR(__xludf.DUMMYFUNCTION("IMPORTRANGE(""https://docs.google.com/spreadsheets/d/11923uPwbBZFjjGgGUA6NLw09EwE0CqkOc4q9oUmW1yo/edit?usp=sharing"",""เชียงใหม่!J562"")"),0)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IFERROR(__xludf.DUMMYFUNCTION("IMPORTRANGE(""https://docs.google.com/spreadsheets/d/11923uPwbBZFjjGgGUA6NLw09EwE0CqkOc4q9oUmW1yo/edit?usp=sharing"",""เชียงใหม่!I563"")"),0)</f>
        <v>0</v>
      </c>
      <c r="J668" s="536">
        <f ca="1">IFERROR(__xludf.DUMMYFUNCTION("IMPORTRANGE(""https://docs.google.com/spreadsheets/d/11923uPwbBZFjjGgGUA6NLw09EwE0CqkOc4q9oUmW1yo/edit?usp=sharing"",""เชียงใหม่!J563"")"),0)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IFERROR(__xludf.DUMMYFUNCTION("IMPORTRANGE(""https://docs.google.com/spreadsheets/d/11923uPwbBZFjjGgGUA6NLw09EwE0CqkOc4q9oUmW1yo/edit?usp=sharing"",""เชียงใหม่!L563"")"),0)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IFERROR(__xludf.DUMMYFUNCTION("IMPORTRANGE(""https://docs.google.com/spreadsheets/d/11923uPwbBZFjjGgGUA6NLw09EwE0CqkOc4q9oUmW1yo/edit?usp=sharing"",""เชียงใหม่!M563"")"),0)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IFERROR(__xludf.DUMMYFUNCTION("IMPORTRANGE(""https://docs.google.com/spreadsheets/d/11923uPwbBZFjjGgGUA6NLw09EwE0CqkOc4q9oUmW1yo/edit?usp=sharing"",""เชียงใหม่!J564"")"),0)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IFERROR(__xludf.DUMMYFUNCTION("IMPORTRANGE(""https://docs.google.com/spreadsheets/d/11923uPwbBZFjjGgGUA6NLw09EwE0CqkOc4q9oUmW1yo/edit?usp=sharing"",""เชียงใหม่!J565"")"),0)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IFERROR(__xludf.DUMMYFUNCTION("IMPORTRANGE(""https://docs.google.com/spreadsheets/d/11923uPwbBZFjjGgGUA6NLw09EwE0CqkOc4q9oUmW1yo/edit?usp=sharing"",""เชียงใหม่!I566"")"),0)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IFERROR(__xludf.DUMMYFUNCTION("IMPORTRANGE(""https://docs.google.com/spreadsheets/d/11923uPwbBZFjjGgGUA6NLw09EwE0CqkOc4q9oUmW1yo/edit?usp=sharing"",""เชียงใหม่!L566"")"),0)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IFERROR(__xludf.DUMMYFUNCTION("IMPORTRANGE(""https://docs.google.com/spreadsheets/d/11923uPwbBZFjjGgGUA6NLw09EwE0CqkOc4q9oUmW1yo/edit?usp=sharing"",""เชียงใหม่!M566"")"),0)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IFERROR(__xludf.DUMMYFUNCTION("IMPORTRANGE(""https://docs.google.com/spreadsheets/d/11923uPwbBZFjjGgGUA6NLw09EwE0CqkOc4q9oUmW1yo/edit?usp=sharing"",""เชียงใหม่!J567"")"),0)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IFERROR(__xludf.DUMMYFUNCTION("IMPORTRANGE(""https://docs.google.com/spreadsheets/d/11923uPwbBZFjjGgGUA6NLw09EwE0CqkOc4q9oUmW1yo/edit?usp=sharing"",""เชียงใหม่!J568"")"),0)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IFERROR(__xludf.DUMMYFUNCTION("IMPORTRANGE(""https://docs.google.com/spreadsheets/d/11923uPwbBZFjjGgGUA6NLw09EwE0CqkOc4q9oUmW1yo/edit?usp=sharing"",""เชียงใหม่!J569"")"),0)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IFERROR(__xludf.DUMMYFUNCTION("IMPORTRANGE(""https://docs.google.com/spreadsheets/d/11923uPwbBZFjjGgGUA6NLw09EwE0CqkOc4q9oUmW1yo/edit?usp=sharing"",""เชียงใหม่!J570"")"),0)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IFERROR(__xludf.DUMMYFUNCTION("IMPORTRANGE(""https://docs.google.com/spreadsheets/d/11923uPwbBZFjjGgGUA6NLw09EwE0CqkOc4q9oUmW1yo/edit?usp=sharing"",""เชียงใหม่!J571"")"),0)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IFERROR(__xludf.DUMMYFUNCTION("IMPORTRANGE(""https://docs.google.com/spreadsheets/d/11923uPwbBZFjjGgGUA6NLw09EwE0CqkOc4q9oUmW1yo/edit?usp=sharing"",""เชียงใหม่!J572"")"),0)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266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4700448</v>
      </c>
      <c r="M8" s="23">
        <f t="shared" ca="1" si="0"/>
        <v>3025183</v>
      </c>
      <c r="N8" s="23">
        <f t="shared" ca="1" si="0"/>
        <v>3451469.81</v>
      </c>
      <c r="O8" s="22">
        <f t="shared" ref="O8:O16" ca="1" si="1">IF(L8&gt;0,N8*100/L8,0)</f>
        <v>73.428528727474486</v>
      </c>
      <c r="P8" s="22">
        <f t="shared" ref="P8:P16" ca="1" si="2">IF(M8&gt;0,N8*100/M8,0)</f>
        <v>114.09127348659568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4700448</v>
      </c>
      <c r="M10" s="30">
        <f t="shared" ca="1" si="4"/>
        <v>3025183</v>
      </c>
      <c r="N10" s="30">
        <f t="shared" ca="1" si="4"/>
        <v>3451469.81</v>
      </c>
      <c r="O10" s="29">
        <f t="shared" ca="1" si="1"/>
        <v>73.428528727474486</v>
      </c>
      <c r="P10" s="29">
        <f t="shared" ca="1" si="2"/>
        <v>114.09127348659568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4469828</v>
      </c>
      <c r="M12" s="39">
        <f t="shared" ca="1" si="6"/>
        <v>2794563</v>
      </c>
      <c r="N12" s="39">
        <f t="shared" ca="1" si="6"/>
        <v>3220849.81</v>
      </c>
      <c r="O12" s="39">
        <f t="shared" ca="1" si="1"/>
        <v>72.057578278179832</v>
      </c>
      <c r="P12" s="39">
        <f t="shared" ca="1" si="2"/>
        <v>115.25414921760576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2614928</v>
      </c>
      <c r="M14" s="39">
        <f t="shared" si="8"/>
        <v>0</v>
      </c>
      <c r="N14" s="39">
        <f t="shared" ca="1" si="8"/>
        <v>1293259.5</v>
      </c>
      <c r="O14" s="39">
        <f t="shared" ca="1" si="1"/>
        <v>49.456791926967014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2907220</v>
      </c>
      <c r="M18" s="23">
        <f t="shared" ca="1" si="11"/>
        <v>3025183</v>
      </c>
      <c r="N18" s="23">
        <f t="shared" ca="1" si="11"/>
        <v>2158210.31</v>
      </c>
      <c r="O18" s="22">
        <f t="shared" ref="O18:O20" ca="1" si="12">IF(L18&gt;0,N18*100/L18,0)</f>
        <v>74.236222576894761</v>
      </c>
      <c r="P18" s="22">
        <f t="shared" ref="P18:P26" ca="1" si="13">IF(M18&gt;0,N18*100/M18,0)</f>
        <v>71.341479507190144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2907220</v>
      </c>
      <c r="M20" s="30">
        <f t="shared" ca="1" si="15"/>
        <v>3025183</v>
      </c>
      <c r="N20" s="30">
        <f t="shared" ca="1" si="15"/>
        <v>2158210.31</v>
      </c>
      <c r="O20" s="29">
        <f t="shared" ca="1" si="12"/>
        <v>74.236222576894761</v>
      </c>
      <c r="P20" s="29">
        <f t="shared" ca="1" si="13"/>
        <v>71.341479507190144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2676600</v>
      </c>
      <c r="M22" s="42">
        <f t="shared" ca="1" si="18"/>
        <v>2794563</v>
      </c>
      <c r="N22" s="39">
        <f t="shared" ca="1" si="18"/>
        <v>1927590.31</v>
      </c>
      <c r="O22" s="39">
        <f t="shared" ca="1" si="17"/>
        <v>72.016375625793913</v>
      </c>
      <c r="P22" s="39">
        <f t="shared" ca="1" si="13"/>
        <v>68.976448553852606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821700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1293259.5</v>
      </c>
      <c r="O28" s="22">
        <f t="shared" ref="O28:O30" ca="1" si="24">IF(L28&gt;0,N28*100/L28,0)</f>
        <v>72.119077997889832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1293259.5</v>
      </c>
      <c r="O30" s="29">
        <f t="shared" ca="1" si="24"/>
        <v>72.119077997889832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1793228</v>
      </c>
      <c r="M32" s="39">
        <f t="shared" si="30"/>
        <v>0</v>
      </c>
      <c r="N32" s="39">
        <f t="shared" ca="1" si="30"/>
        <v>1293259.5</v>
      </c>
      <c r="O32" s="39">
        <f t="shared" ca="1" si="29"/>
        <v>72.119077997889832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1793228</v>
      </c>
      <c r="M34" s="39">
        <f t="shared" si="32"/>
        <v>0</v>
      </c>
      <c r="N34" s="39">
        <f t="shared" ca="1" si="32"/>
        <v>1293259.5</v>
      </c>
      <c r="O34" s="39">
        <f t="shared" ca="1" si="29"/>
        <v>72.119077997889832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2907220</v>
      </c>
      <c r="M37" s="55">
        <f t="shared" ca="1" si="33"/>
        <v>3025183</v>
      </c>
      <c r="N37" s="55">
        <f t="shared" ca="1" si="33"/>
        <v>2158210.31</v>
      </c>
      <c r="O37" s="56">
        <f t="shared" ca="1" si="29"/>
        <v>74.236222576894761</v>
      </c>
      <c r="P37" s="56">
        <f t="shared" ca="1" si="25"/>
        <v>71.341479507190144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694100</v>
      </c>
      <c r="N41" s="79">
        <f t="shared" ca="1" si="34"/>
        <v>440814.45</v>
      </c>
      <c r="O41" s="78">
        <f t="shared" ref="O41:O43" ca="1" si="35">IF(L41&gt;0,N41*100/L41,0)</f>
        <v>63.508781155453107</v>
      </c>
      <c r="P41" s="78">
        <f t="shared" ref="P41:P43" ca="1" si="36">IF(M41&gt;0,N41*100/M41,0)</f>
        <v>63.508781155453107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694100</v>
      </c>
      <c r="N43" s="79">
        <f t="shared" ca="1" si="38"/>
        <v>440814.45</v>
      </c>
      <c r="O43" s="78">
        <f t="shared" ca="1" si="35"/>
        <v>63.508781155453107</v>
      </c>
      <c r="P43" s="78">
        <f t="shared" ca="1" si="36"/>
        <v>63.508781155453107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IFERROR(__xludf.DUMMYFUNCTION("IMPORTRANGE(""https://docs.google.com/spreadsheets/d/1Yj_ptqi66GCucihVvJfMjLAmec39IyEx_6qawtMGysU/edit?usp=sharing"",""สบก!Q23"")"),694100)</f>
        <v>694100</v>
      </c>
      <c r="N45" s="50">
        <f ca="1">IFERROR(__xludf.DUMMYFUNCTION("IMPORTRANGE(""https://docs.google.com/spreadsheets/d/1Yj_ptqi66GCucihVvJfMjLAmec39IyEx_6qawtMGysU/edit?usp=sharing"",""สบก!R23"")"),440814.45)</f>
        <v>440814.45</v>
      </c>
      <c r="O45" s="39">
        <f ca="1">IF(L45&gt;0,N45*100/L45,0)</f>
        <v>63.508781155453107</v>
      </c>
      <c r="P45" s="39">
        <f ca="1">IF(M45&gt;0,N45*100/M45,0)</f>
        <v>63.508781155453107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427763</v>
      </c>
      <c r="N53" s="121">
        <f t="shared" ca="1" si="39"/>
        <v>326013</v>
      </c>
      <c r="O53" s="120">
        <f t="shared" ref="O53:O55" ca="1" si="40">IF(L53&gt;0,N53*100/L53,0)</f>
        <v>81.503249999999994</v>
      </c>
      <c r="P53" s="120">
        <f t="shared" ref="P53:P55" ca="1" si="41">IF(M53&gt;0,N53*100/M53,0)</f>
        <v>76.213463997587453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427763</v>
      </c>
      <c r="N55" s="121">
        <f t="shared" ca="1" si="43"/>
        <v>326013</v>
      </c>
      <c r="O55" s="120">
        <f t="shared" ca="1" si="40"/>
        <v>81.503249999999994</v>
      </c>
      <c r="P55" s="120">
        <f t="shared" ca="1" si="41"/>
        <v>76.213463997587453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IFERROR(__xludf.DUMMYFUNCTION("IMPORTRANGE(""https://docs.google.com/spreadsheets/d/1Yj_ptqi66GCucihVvJfMjLAmec39IyEx_6qawtMGysU/edit?usp=sharing"",""สบก!Z23"")"),427763)</f>
        <v>427763</v>
      </c>
      <c r="N57" s="50">
        <f ca="1">IFERROR(__xludf.DUMMYFUNCTION("IMPORTRANGE(""https://docs.google.com/spreadsheets/d/1Yj_ptqi66GCucihVvJfMjLAmec39IyEx_6qawtMGysU/edit?usp=sharing"",""สบก!AA23"")"),326013)</f>
        <v>326013</v>
      </c>
      <c r="O57" s="39">
        <f ca="1">IF(L57&gt;0,N57*100/L57,0)</f>
        <v>81.503249999999994</v>
      </c>
      <c r="P57" s="39">
        <f ca="1">IF(M57&gt;0,N57*100/M57,0)</f>
        <v>76.213463997587453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182078</v>
      </c>
      <c r="O94" s="151">
        <f t="shared" ref="O94:O96" ca="1" si="53">IF(L94&gt;0,N94*100/L94,0)</f>
        <v>84.88484848484849</v>
      </c>
      <c r="P94" s="151">
        <f t="shared" ref="P94:P96" ca="1" si="54">IF(M94&gt;0,N94*100/M94,0)</f>
        <v>84.88484848484849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182078</v>
      </c>
      <c r="O96" s="156">
        <f t="shared" ca="1" si="53"/>
        <v>84.88484848484849</v>
      </c>
      <c r="P96" s="156">
        <f t="shared" ca="1" si="54"/>
        <v>84.88484848484849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IFERROR(__xludf.DUMMYFUNCTION("IMPORTRANGE(""https://docs.google.com/spreadsheets/d/1Yj_ptqi66GCucihVvJfMjLAmec39IyEx_6qawtMGysU/edit?usp=sharing"",""สบก!AR23"")"),122100)</f>
        <v>122100</v>
      </c>
      <c r="N98" s="168">
        <f ca="1">IFERROR(__xludf.DUMMYFUNCTION("IMPORTRANGE(""https://docs.google.com/spreadsheets/d/1Yj_ptqi66GCucihVvJfMjLAmec39IyEx_6qawtMGysU/edit?usp=sharing"",""สบก!AS23"")"),89678)</f>
        <v>89678</v>
      </c>
      <c r="O98" s="168">
        <f ca="1">IF(L98&gt;0,N98*100/L98,0)</f>
        <v>73.44635544635544</v>
      </c>
      <c r="P98" s="168">
        <f ca="1">IF(M98&gt;0,N98*100/M98,0)</f>
        <v>73.44635544635544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76125</v>
      </c>
      <c r="O118" s="151">
        <f t="shared" ref="O118:O120" ca="1" si="59">IF(L118&gt;0,N118*100/L118,0)</f>
        <v>92.33988355167395</v>
      </c>
      <c r="P118" s="151">
        <f t="shared" ref="P118:P120" ca="1" si="60">IF(M118&gt;0,N118*100/M118,0)</f>
        <v>92.33988355167395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76125</v>
      </c>
      <c r="O120" s="156">
        <f t="shared" ca="1" si="59"/>
        <v>92.33988355167395</v>
      </c>
      <c r="P120" s="156">
        <f t="shared" ca="1" si="60"/>
        <v>92.33988355167395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IFERROR(__xludf.DUMMYFUNCTION("IMPORTRANGE(""https://docs.google.com/spreadsheets/d/1Yj_ptqi66GCucihVvJfMjLAmec39IyEx_6qawtMGysU/edit?usp=sharing"",""สบก!BA23"")"),82440)</f>
        <v>82440</v>
      </c>
      <c r="N122" s="168">
        <f ca="1">IFERROR(__xludf.DUMMYFUNCTION("IMPORTRANGE(""https://docs.google.com/spreadsheets/d/1Yj_ptqi66GCucihVvJfMjLAmec39IyEx_6qawtMGysU/edit?usp=sharing"",""สบก!BB23"")"),76125)</f>
        <v>76125</v>
      </c>
      <c r="O122" s="168">
        <f ca="1">IF(L122&gt;0,N122*100/L122,0)</f>
        <v>92.33988355167395</v>
      </c>
      <c r="P122" s="168">
        <f ca="1">IF(M122&gt;0,N122*100/M122,0)</f>
        <v>92.33988355167395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120100</v>
      </c>
      <c r="N140" s="152">
        <f t="shared" ca="1" si="64"/>
        <v>51730</v>
      </c>
      <c r="O140" s="151">
        <f t="shared" ref="O140:O142" ca="1" si="65">IF(L140&gt;0,N140*100/L140,0)</f>
        <v>74.971014492753625</v>
      </c>
      <c r="P140" s="151">
        <f t="shared" ref="P140:P142" ca="1" si="66">IF(M140&gt;0,N140*100/M140,0)</f>
        <v>43.072439633638638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120100</v>
      </c>
      <c r="N142" s="88">
        <f t="shared" ca="1" si="68"/>
        <v>51730</v>
      </c>
      <c r="O142" s="156">
        <f t="shared" ca="1" si="65"/>
        <v>74.971014492753625</v>
      </c>
      <c r="P142" s="156">
        <f t="shared" ca="1" si="66"/>
        <v>43.072439633638638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IFERROR(__xludf.DUMMYFUNCTION("IMPORTRANGE(""https://docs.google.com/spreadsheets/d/1Yj_ptqi66GCucihVvJfMjLAmec39IyEx_6qawtMGysU/edit?usp=sharing"",""สบก!BJ23"")"),120100)</f>
        <v>120100</v>
      </c>
      <c r="N144" s="168">
        <f ca="1">IFERROR(__xludf.DUMMYFUNCTION("IMPORTRANGE(""https://docs.google.com/spreadsheets/d/1Yj_ptqi66GCucihVvJfMjLAmec39IyEx_6qawtMGysU/edit?usp=sharing"",""สบก!BK23"")"),51730)</f>
        <v>51730</v>
      </c>
      <c r="O144" s="168">
        <f ca="1">IF(L144&gt;0,N144*100/L144,0)</f>
        <v>74.971014492753625</v>
      </c>
      <c r="P144" s="168">
        <f ca="1">IF(M144&gt;0,N144*100/M144,0)</f>
        <v>43.072439633638638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IFERROR(__xludf.DUMMYFUNCTION("IMPORTRANGE(""https://docs.google.com/spreadsheets/d/11923uPwbBZFjjGgGUA6NLw09EwE0CqkOc4q9oUmW1yo/edit?usp=sharing"",""ตาก!J84"")"),44)</f>
        <v>44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IFERROR(__xludf.DUMMYFUNCTION("IMPORTRANGE(""https://docs.google.com/spreadsheets/d/11923uPwbBZFjjGgGUA6NLw09EwE0CqkOc4q9oUmW1yo/edit?usp=sharing"",""ตาก!J85"")"),44)</f>
        <v>44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337600</v>
      </c>
      <c r="N271" s="152">
        <f t="shared" ca="1" si="83"/>
        <v>210830</v>
      </c>
      <c r="O271" s="151">
        <f t="shared" ref="O271:O273" ca="1" si="84">IF(L271&gt;0,N271*100/L271,0)</f>
        <v>62.449644549763036</v>
      </c>
      <c r="P271" s="151">
        <f t="shared" ref="P271:P273" ca="1" si="85">IF(M271&gt;0,N271*100/M271,0)</f>
        <v>62.449644549763036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337600</v>
      </c>
      <c r="N273" s="88">
        <f t="shared" ca="1" si="87"/>
        <v>210830</v>
      </c>
      <c r="O273" s="156">
        <f t="shared" ca="1" si="84"/>
        <v>62.449644549763036</v>
      </c>
      <c r="P273" s="156">
        <f t="shared" ca="1" si="85"/>
        <v>62.449644549763036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IFERROR(__xludf.DUMMYFUNCTION("IMPORTRANGE(""https://docs.google.com/spreadsheets/d/1Yj_ptqi66GCucihVvJfMjLAmec39IyEx_6qawtMGysU/edit?usp=sharing"",""สบก!CK23"")"),337600)</f>
        <v>337600</v>
      </c>
      <c r="N275" s="168">
        <f ca="1">IFERROR(__xludf.DUMMYFUNCTION("IMPORTRANGE(""https://docs.google.com/spreadsheets/d/1Yj_ptqi66GCucihVvJfMjLAmec39IyEx_6qawtMGysU/edit?usp=sharing"",""สบก!CL23"")"),210830)</f>
        <v>210830</v>
      </c>
      <c r="O275" s="168">
        <f ca="1">IF(L275&gt;0,N275*100/L275,0)</f>
        <v>62.449644549763036</v>
      </c>
      <c r="P275" s="168">
        <f ca="1">IF(M275&gt;0,N275*100/M275,0)</f>
        <v>62.449644549763036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IFERROR(__xludf.DUMMYFUNCTION("IMPORTRANGE(""https://docs.google.com/spreadsheets/d/11923uPwbBZFjjGgGUA6NLw09EwE0CqkOc4q9oUmW1yo/edit?usp=sharing"",""ตาก!J228"")"),236)</f>
        <v>236</v>
      </c>
      <c r="K328" s="317">
        <f ca="1">IF(I328&gt;0,J328*100/I328,0)</f>
        <v>71.515151515151516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1089370</v>
      </c>
      <c r="M329" s="152">
        <f t="shared" ca="1" si="98"/>
        <v>1128470</v>
      </c>
      <c r="N329" s="152">
        <f t="shared" ca="1" si="98"/>
        <v>850409.86</v>
      </c>
      <c r="O329" s="151">
        <f t="shared" ref="O329:O331" ca="1" si="99">IF(L329&gt;0,N329*100/L329,0)</f>
        <v>78.0643729862214</v>
      </c>
      <c r="P329" s="151">
        <f t="shared" ref="P329:P331" ca="1" si="100">IF(M329&gt;0,N329*100/M329,0)</f>
        <v>75.359545224950594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1089370</v>
      </c>
      <c r="M331" s="88">
        <f t="shared" ca="1" si="102"/>
        <v>1128470</v>
      </c>
      <c r="N331" s="88">
        <f t="shared" ca="1" si="102"/>
        <v>850409.86</v>
      </c>
      <c r="O331" s="156">
        <f t="shared" ca="1" si="99"/>
        <v>78.0643729862214</v>
      </c>
      <c r="P331" s="156">
        <f t="shared" ca="1" si="100"/>
        <v>75.359545224950594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951150</v>
      </c>
      <c r="M333" s="167">
        <f ca="1">IFERROR(__xludf.DUMMYFUNCTION("IMPORTRANGE(""https://docs.google.com/spreadsheets/d/1Yj_ptqi66GCucihVvJfMjLAmec39IyEx_6qawtMGysU/edit?usp=sharing"",""สบก!DL23"")"),990250)</f>
        <v>990250</v>
      </c>
      <c r="N333" s="168">
        <f ca="1">IFERROR(__xludf.DUMMYFUNCTION("IMPORTRANGE(""https://docs.google.com/spreadsheets/d/1Yj_ptqi66GCucihVvJfMjLAmec39IyEx_6qawtMGysU/edit?usp=sharing"",""สบก!DM23"")"),712189.86)</f>
        <v>712189.86</v>
      </c>
      <c r="O333" s="168">
        <f ca="1">IF(L333&gt;0,N333*100/L333,0)</f>
        <v>74.876713452136883</v>
      </c>
      <c r="P333" s="168">
        <f ca="1">IF(M333&gt;0,N333*100/M333,0)</f>
        <v>71.920208028275681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IFERROR(__xludf.DUMMYFUNCTION("IMPORTRANGE(""https://docs.google.com/spreadsheets/d/1Yj_ptqi66GCucihVvJfMjLAmec39IyEx_6qawtMGysU/edit?usp=sharing"",""สบก!DI23"")"),454350)</f>
        <v>454350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IFERROR(__xludf.DUMMYFUNCTION("IMPORTRANGE(""https://docs.google.com/spreadsheets/d/11923uPwbBZFjjGgGUA6NLw09EwE0CqkOc4q9oUmW1yo/edit?usp=sharing"",""ตาก!J234"")"),178)</f>
        <v>178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IFERROR(__xludf.DUMMYFUNCTION("IMPORTRANGE(""https://docs.google.com/spreadsheets/d/11923uPwbBZFjjGgGUA6NLw09EwE0CqkOc4q9oUmW1yo/edit?usp=sharing"",""ตาก!J235"")"),1328.16)</f>
        <v>1328.16</v>
      </c>
      <c r="K340" s="342">
        <f t="shared" ca="1" si="103"/>
        <v>44.271999999999998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IFERROR(__xludf.DUMMYFUNCTION("IMPORTRANGE(""https://docs.google.com/spreadsheets/d/11923uPwbBZFjjGgGUA6NLw09EwE0CqkOc4q9oUmW1yo/edit?usp=sharing"",""ตาก!J236"")"),326)</f>
        <v>326</v>
      </c>
      <c r="K341" s="342">
        <f t="shared" ca="1" si="103"/>
        <v>98.787878787878782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IFERROR(__xludf.DUMMYFUNCTION("IMPORTRANGE(""https://docs.google.com/spreadsheets/d/11923uPwbBZFjjGgGUA6NLw09EwE0CqkOc4q9oUmW1yo/edit?usp=sharing"",""ตาก!J237"")"),3992.96)</f>
        <v>3992.96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IFERROR(__xludf.DUMMYFUNCTION("IMPORTRANGE(""https://docs.google.com/spreadsheets/d/11923uPwbBZFjjGgGUA6NLw09EwE0CqkOc4q9oUmW1yo/edit?usp=sharing"",""ตาก!J240"")"),236)</f>
        <v>236</v>
      </c>
      <c r="K345" s="342">
        <f t="shared" ca="1" si="103"/>
        <v>71.515151515151516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IFERROR(__xludf.DUMMYFUNCTION("IMPORTRANGE(""https://docs.google.com/spreadsheets/d/11923uPwbBZFjjGgGUA6NLw09EwE0CqkOc4q9oUmW1yo/edit?usp=sharing"",""ตาก!J241"")"),3256.19)</f>
        <v>3256.19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IFERROR(__xludf.DUMMYFUNCTION("IMPORTRANGE(""https://docs.google.com/spreadsheets/d/11923uPwbBZFjjGgGUA6NLw09EwE0CqkOc4q9oUmW1yo/edit?usp=sharing"",""ตาก!L242"")"),1793228)</f>
        <v>1793228</v>
      </c>
      <c r="M347" s="357"/>
      <c r="N347" s="357">
        <f ca="1">IFERROR(__xludf.DUMMYFUNCTION("IMPORTRANGE(""https://docs.google.com/spreadsheets/d/11923uPwbBZFjjGgGUA6NLw09EwE0CqkOc4q9oUmW1yo/edit?usp=sharing"",""ตาก!M242"")"),1293259.5)</f>
        <v>1293259.5</v>
      </c>
      <c r="O347" s="357">
        <f ca="1">+IF(L347&gt;0,N347*100/L347,0)</f>
        <v>72.119077997889832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IFERROR(__xludf.DUMMYFUNCTION("IMPORTRANGE(""https://docs.google.com/spreadsheets/d/11923uPwbBZFjjGgGUA6NLw09EwE0CqkOc4q9oUmW1yo/edit?usp=sharing"",""ตาก!M275"")"),434810)</f>
        <v>434810</v>
      </c>
      <c r="O380" s="372">
        <f ca="1">+IF(L380&gt;0,N380*100/L380,0)</f>
        <v>94.49515364888947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IFERROR(__xludf.DUMMYFUNCTION("IMPORTRANGE(""https://docs.google.com/spreadsheets/d/11923uPwbBZFjjGgGUA6NLw09EwE0CqkOc4q9oUmW1yo/edit?usp=sharing"",""ตาก!M278"")"),434810)</f>
        <v>434810</v>
      </c>
      <c r="O383" s="165">
        <f t="shared" ca="1" si="109"/>
        <v>94.49515364888947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IFERROR(__xludf.DUMMYFUNCTION("IMPORTRANGE(""https://docs.google.com/spreadsheets/d/11923uPwbBZFjjGgGUA6NLw09EwE0CqkOc4q9oUmW1yo/edit?usp=sharing"",""ตาก!M280"")"),434810)</f>
        <v>434810</v>
      </c>
      <c r="O385" s="168">
        <f t="shared" ca="1" si="109"/>
        <v>94.49515364888947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IFERROR(__xludf.DUMMYFUNCTION("IMPORTRANGE(""https://docs.google.com/spreadsheets/d/11923uPwbBZFjjGgGUA6NLw09EwE0CqkOc4q9oUmW1yo/edit?usp=sharing"",""ตาก!M281"")"),85670)</f>
        <v>85670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IFERROR(__xludf.DUMMYFUNCTION("IMPORTRANGE(""https://docs.google.com/spreadsheets/d/11923uPwbBZFjjGgGUA6NLw09EwE0CqkOc4q9oUmW1yo/edit?usp=sharing"",""ตาก!M296"")"),218492)</f>
        <v>218492</v>
      </c>
      <c r="O401" s="372">
        <f ca="1">+IF(L401&gt;0,N401*100/L401,0)</f>
        <v>94.843946694448064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IFERROR(__xludf.DUMMYFUNCTION("IMPORTRANGE(""https://docs.google.com/spreadsheets/d/11923uPwbBZFjjGgGUA6NLw09EwE0CqkOc4q9oUmW1yo/edit?usp=sharing"",""ตาก!M299"")"),218492)</f>
        <v>218492</v>
      </c>
      <c r="O404" s="168">
        <f t="shared" ca="1" si="112"/>
        <v>94.843946694448064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IFERROR(__xludf.DUMMYFUNCTION("IMPORTRANGE(""https://docs.google.com/spreadsheets/d/11923uPwbBZFjjGgGUA6NLw09EwE0CqkOc4q9oUmW1yo/edit?usp=sharing"",""ตาก!M301"")"),218492)</f>
        <v>218492</v>
      </c>
      <c r="O406" s="168">
        <f t="shared" ca="1" si="112"/>
        <v>94.843946694448064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IFERROR(__xludf.DUMMYFUNCTION("IMPORTRANGE(""https://docs.google.com/spreadsheets/d/11923uPwbBZFjjGgGUA6NLw09EwE0CqkOc4q9oUmW1yo/edit?usp=sharing"",""ตาก!M302"")"),137472)</f>
        <v>137472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IFERROR(__xludf.DUMMYFUNCTION("IMPORTRANGE(""https://docs.google.com/spreadsheets/d/11923uPwbBZFjjGgGUA6NLw09EwE0CqkOc4q9oUmW1yo/edit?usp=sharing"",""ตาก!M330"")"),75868)</f>
        <v>75868</v>
      </c>
      <c r="O435" s="411">
        <f t="shared" ref="O435:O439" ca="1" si="114">+IF(L435&gt;0,N435*100/L435,0)</f>
        <v>75.867999999999995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IFERROR(__xludf.DUMMYFUNCTION("IMPORTRANGE(""https://docs.google.com/spreadsheets/d/11923uPwbBZFjjGgGUA6NLw09EwE0CqkOc4q9oUmW1yo/edit?usp=sharing"",""ตาก!M332"")"),75868)</f>
        <v>75868</v>
      </c>
      <c r="O437" s="168">
        <f t="shared" ca="1" si="114"/>
        <v>75.867999999999995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IFERROR(__xludf.DUMMYFUNCTION("IMPORTRANGE(""https://docs.google.com/spreadsheets/d/11923uPwbBZFjjGgGUA6NLw09EwE0CqkOc4q9oUmW1yo/edit?usp=sharing"",""ตาก!M334"")"),75868)</f>
        <v>75868</v>
      </c>
      <c r="O439" s="168">
        <f t="shared" ca="1" si="114"/>
        <v>75.867999999999995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IFERROR(__xludf.DUMMYFUNCTION("IMPORTRANGE(""https://docs.google.com/spreadsheets/d/11923uPwbBZFjjGgGUA6NLw09EwE0CqkOc4q9oUmW1yo/edit?usp=sharing"",""ตาก!M338"")"),31668)</f>
        <v>31668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IFERROR(__xludf.DUMMYFUNCTION("IMPORTRANGE(""https://docs.google.com/spreadsheets/d/11923uPwbBZFjjGgGUA6NLw09EwE0CqkOc4q9oUmW1yo/edit?usp=sharing"",""ตาก!J350"")"),52240)</f>
        <v>52240</v>
      </c>
      <c r="K455" s="371">
        <f ca="1">IF(I455&gt;0,J455*100/I455,0)</f>
        <v>94.370980562179355</v>
      </c>
      <c r="L455" s="372">
        <f ca="1">IFERROR(__xludf.DUMMYFUNCTION("IMPORTRANGE(""https://docs.google.com/spreadsheets/d/11923uPwbBZFjjGgGUA6NLw09EwE0CqkOc4q9oUmW1yo/edit?usp=sharing"",""ตาก!L350"")"),462178)</f>
        <v>462178</v>
      </c>
      <c r="M455" s="372"/>
      <c r="N455" s="372">
        <f ca="1">IFERROR(__xludf.DUMMYFUNCTION("IMPORTRANGE(""https://docs.google.com/spreadsheets/d/11923uPwbBZFjjGgGUA6NLw09EwE0CqkOc4q9oUmW1yo/edit?usp=sharing"",""ตาก!M350"")"),271204.25)</f>
        <v>271204.25</v>
      </c>
      <c r="O455" s="372">
        <f t="shared" ref="O455:O459" ca="1" si="116">+IF(L455&gt;0,N455*100/L455,0)</f>
        <v>58.679610453115465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IFERROR(__xludf.DUMMYFUNCTION("IMPORTRANGE(""https://docs.google.com/spreadsheets/d/11923uPwbBZFjjGgGUA6NLw09EwE0CqkOc4q9oUmW1yo/edit?usp=sharing"",""ตาก!M352"")"),271204.25)</f>
        <v>271204.25</v>
      </c>
      <c r="O457" s="168">
        <f t="shared" ca="1" si="116"/>
        <v>58.679610453115465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IFERROR(__xludf.DUMMYFUNCTION("IMPORTRANGE(""https://docs.google.com/spreadsheets/d/11923uPwbBZFjjGgGUA6NLw09EwE0CqkOc4q9oUmW1yo/edit?usp=sharing"",""ตาก!M354"")"),271204.25)</f>
        <v>271204.25</v>
      </c>
      <c r="O459" s="168">
        <f t="shared" ca="1" si="116"/>
        <v>58.679610453115465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IFERROR(__xludf.DUMMYFUNCTION("IMPORTRANGE(""https://docs.google.com/spreadsheets/d/11923uPwbBZFjjGgGUA6NLw09EwE0CqkOc4q9oUmW1yo/edit?usp=sharing"",""ตาก!M357"")"),76266)</f>
        <v>76266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IFERROR(__xludf.DUMMYFUNCTION("IMPORTRANGE(""https://docs.google.com/spreadsheets/d/11923uPwbBZFjjGgGUA6NLw09EwE0CqkOc4q9oUmW1yo/edit?usp=sharing"",""ตาก!M358"")"),194938.25)</f>
        <v>194938.25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IFERROR(__xludf.DUMMYFUNCTION("IMPORTRANGE(""https://docs.google.com/spreadsheets/d/11923uPwbBZFjjGgGUA6NLw09EwE0CqkOc4q9oUmW1yo/edit?usp=sharing"",""ตาก!J359"")"),52240)</f>
        <v>52240</v>
      </c>
      <c r="K464" s="268">
        <f t="shared" ref="K464:K515" ca="1" si="117">IF(I464&gt;0,J464*100/I464,0)</f>
        <v>94.370980562179355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IFERROR(__xludf.DUMMYFUNCTION("IMPORTRANGE(""https://docs.google.com/spreadsheets/d/11923uPwbBZFjjGgGUA6NLw09EwE0CqkOc4q9oUmW1yo/edit?usp=sharing"",""ตาก!J376"")"),52240)</f>
        <v>52240</v>
      </c>
      <c r="K481" s="201">
        <f t="shared" ca="1" si="117"/>
        <v>94.370980562179355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IFERROR(__xludf.DUMMYFUNCTION("IMPORTRANGE(""https://docs.google.com/spreadsheets/d/11923uPwbBZFjjGgGUA6NLw09EwE0CqkOc4q9oUmW1yo/edit?usp=sharing"",""ตาก!J377"")"),4308)</f>
        <v>4308</v>
      </c>
      <c r="K482" s="163">
        <f t="shared" ca="1" si="117"/>
        <v>95.605858854860188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IFERROR(__xludf.DUMMYFUNCTION("IMPORTRANGE(""https://docs.google.com/spreadsheets/d/11923uPwbBZFjjGgGUA6NLw09EwE0CqkOc4q9oUmW1yo/edit?usp=sharing"",""ตาก!J378"")"),51329)</f>
        <v>51329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IFERROR(__xludf.DUMMYFUNCTION("IMPORTRANGE(""https://docs.google.com/spreadsheets/d/11923uPwbBZFjjGgGUA6NLw09EwE0CqkOc4q9oUmW1yo/edit?usp=sharing"",""ตาก!J379"")"),4250)</f>
        <v>4250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IFERROR(__xludf.DUMMYFUNCTION("IMPORTRANGE(""https://docs.google.com/spreadsheets/d/11923uPwbBZFjjGgGUA6NLw09EwE0CqkOc4q9oUmW1yo/edit?usp=sharing"",""ตาก!J382"")"),911)</f>
        <v>911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IFERROR(__xludf.DUMMYFUNCTION("IMPORTRANGE(""https://docs.google.com/spreadsheets/d/11923uPwbBZFjjGgGUA6NLw09EwE0CqkOc4q9oUmW1yo/edit?usp=sharing"",""ตาก!J383"")"),58)</f>
        <v>58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IFERROR(__xludf.DUMMYFUNCTION("IMPORTRANGE(""https://docs.google.com/spreadsheets/d/11923uPwbBZFjjGgGUA6NLw09EwE0CqkOc4q9oUmW1yo/edit?usp=sharing"",""ตาก!J384"")"),911)</f>
        <v>911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IFERROR(__xludf.DUMMYFUNCTION("IMPORTRANGE(""https://docs.google.com/spreadsheets/d/11923uPwbBZFjjGgGUA6NLw09EwE0CqkOc4q9oUmW1yo/edit?usp=sharing"",""ตาก!J385"")"),58)</f>
        <v>58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IFERROR(__xludf.DUMMYFUNCTION("IMPORTRANGE(""https://docs.google.com/spreadsheets/d/11923uPwbBZFjjGgGUA6NLw09EwE0CqkOc4q9oUmW1yo/edit?usp=sharing"",""ตาก!J392"")"),102)</f>
        <v>102</v>
      </c>
      <c r="K497" s="444">
        <f t="shared" ca="1" si="117"/>
        <v>65.384615384615387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IFERROR(__xludf.DUMMYFUNCTION("IMPORTRANGE(""https://docs.google.com/spreadsheets/d/11923uPwbBZFjjGgGUA6NLw09EwE0CqkOc4q9oUmW1yo/edit?usp=sharing"",""ตาก!J393"")"),102)</f>
        <v>102</v>
      </c>
      <c r="K498" s="163">
        <f t="shared" ca="1" si="117"/>
        <v>65.384615384615387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IFERROR(__xludf.DUMMYFUNCTION("IMPORTRANGE(""https://docs.google.com/spreadsheets/d/11923uPwbBZFjjGgGUA6NLw09EwE0CqkOc4q9oUmW1yo/edit?usp=sharing"",""ตาก!J394"")"),17)</f>
        <v>17</v>
      </c>
      <c r="K499" s="201">
        <f t="shared" ca="1" si="117"/>
        <v>60.714285714285715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IFERROR(__xludf.DUMMYFUNCTION("IMPORTRANGE(""https://docs.google.com/spreadsheets/d/11923uPwbBZFjjGgGUA6NLw09EwE0CqkOc4q9oUmW1yo/edit?usp=sharing"",""ตาก!J395"")"),102)</f>
        <v>102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IFERROR(__xludf.DUMMYFUNCTION("IMPORTRANGE(""https://docs.google.com/spreadsheets/d/11923uPwbBZFjjGgGUA6NLw09EwE0CqkOc4q9oUmW1yo/edit?usp=sharing"",""ตาก!J397"")"),102)</f>
        <v>102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IFERROR(__xludf.DUMMYFUNCTION("IMPORTRANGE(""https://docs.google.com/spreadsheets/d/11923uPwbBZFjjGgGUA6NLw09EwE0CqkOc4q9oUmW1yo/edit?usp=sharing"",""ตาก!J420"")"),112)</f>
        <v>112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IFERROR(__xludf.DUMMYFUNCTION("IMPORTRANGE(""https://docs.google.com/spreadsheets/d/11923uPwbBZFjjGgGUA6NLw09EwE0CqkOc4q9oUmW1yo/edit?usp=sharing"",""ตาก!J421"")"),3)</f>
        <v>3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IFERROR(__xludf.DUMMYFUNCTION("IMPORTRANGE(""https://docs.google.com/spreadsheets/d/11923uPwbBZFjjGgGUA6NLw09EwE0CqkOc4q9oUmW1yo/edit?usp=sharing"",""ตาก!J424"")"),112)</f>
        <v>112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IFERROR(__xludf.DUMMYFUNCTION("IMPORTRANGE(""https://docs.google.com/spreadsheets/d/11923uPwbBZFjjGgGUA6NLw09EwE0CqkOc4q9oUmW1yo/edit?usp=sharing"",""ตาก!M428"")"),30130)</f>
        <v>30130</v>
      </c>
      <c r="O533" s="411">
        <f t="shared" ref="O533:O537" ca="1" si="118">+IF(L533&gt;0,N533*100/L533,0)</f>
        <v>87.740244612696557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IFERROR(__xludf.DUMMYFUNCTION("IMPORTRANGE(""https://docs.google.com/spreadsheets/d/11923uPwbBZFjjGgGUA6NLw09EwE0CqkOc4q9oUmW1yo/edit?usp=sharing"",""ตาก!M430"")"),30130)</f>
        <v>30130</v>
      </c>
      <c r="O535" s="168">
        <f t="shared" ca="1" si="118"/>
        <v>87.740244612696557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IFERROR(__xludf.DUMMYFUNCTION("IMPORTRANGE(""https://docs.google.com/spreadsheets/d/11923uPwbBZFjjGgGUA6NLw09EwE0CqkOc4q9oUmW1yo/edit?usp=sharing"",""ตาก!M432"")"),30130)</f>
        <v>30130</v>
      </c>
      <c r="O537" s="168">
        <f t="shared" ca="1" si="118"/>
        <v>87.740244612696557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IFERROR(__xludf.DUMMYFUNCTION("IMPORTRANGE(""https://docs.google.com/spreadsheets/d/11923uPwbBZFjjGgGUA6NLw09EwE0CqkOc4q9oUmW1yo/edit?usp=sharing"",""ตาก!M436"")"),11390)</f>
        <v>11390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IFERROR(__xludf.DUMMYFUNCTION("IMPORTRANGE(""https://docs.google.com/spreadsheets/d/11923uPwbBZFjjGgGUA6NLw09EwE0CqkOc4q9oUmW1yo/edit?usp=sharing"",""ตาก!J459"")"),1365)</f>
        <v>1365</v>
      </c>
      <c r="K564" s="371">
        <f ca="1">IF(I564&gt;0,J564*100/I564,0)</f>
        <v>105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IFERROR(__xludf.DUMMYFUNCTION("IMPORTRANGE(""https://docs.google.com/spreadsheets/d/11923uPwbBZFjjGgGUA6NLw09EwE0CqkOc4q9oUmW1yo/edit?usp=sharing"",""ตาก!M459"")"),82595)</f>
        <v>82595</v>
      </c>
      <c r="O564" s="372">
        <f t="shared" ref="O564:O568" ca="1" si="122">+IF(L564&gt;0,N564*100/L564,0)</f>
        <v>64.487039350405993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IFERROR(__xludf.DUMMYFUNCTION("IMPORTRANGE(""https://docs.google.com/spreadsheets/d/11923uPwbBZFjjGgGUA6NLw09EwE0CqkOc4q9oUmW1yo/edit?usp=sharing"",""ตาก!M461"")"),82595)</f>
        <v>82595</v>
      </c>
      <c r="O566" s="168">
        <f t="shared" ca="1" si="122"/>
        <v>64.487039350405993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IFERROR(__xludf.DUMMYFUNCTION("IMPORTRANGE(""https://docs.google.com/spreadsheets/d/11923uPwbBZFjjGgGUA6NLw09EwE0CqkOc4q9oUmW1yo/edit?usp=sharing"",""ตาก!M463"")"),82595)</f>
        <v>82595</v>
      </c>
      <c r="O568" s="168">
        <f t="shared" ca="1" si="122"/>
        <v>64.487039350405993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IFERROR(__xludf.DUMMYFUNCTION("IMPORTRANGE(""https://docs.google.com/spreadsheets/d/11923uPwbBZFjjGgGUA6NLw09EwE0CqkOc4q9oUmW1yo/edit?usp=sharing"",""ตาก!M466"")"),53935)</f>
        <v>53935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IFERROR(__xludf.DUMMYFUNCTION("IMPORTRANGE(""https://docs.google.com/spreadsheets/d/11923uPwbBZFjjGgGUA6NLw09EwE0CqkOc4q9oUmW1yo/edit?usp=sharing"",""ตาก!J468"")"),1365)</f>
        <v>1365</v>
      </c>
      <c r="K573" s="201">
        <f ca="1">IF(I573&gt;0,J573*100/I573,0)</f>
        <v>105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IFERROR(__xludf.DUMMYFUNCTION("IMPORTRANGE(""https://docs.google.com/spreadsheets/d/11923uPwbBZFjjGgGUA6NLw09EwE0CqkOc4q9oUmW1yo/edit?usp=sharing"",""ตาก!J472"")"),936)</f>
        <v>936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IFERROR(__xludf.DUMMYFUNCTION("IMPORTRANGE(""https://docs.google.com/spreadsheets/d/11923uPwbBZFjjGgGUA6NLw09EwE0CqkOc4q9oUmW1yo/edit?usp=sharing"",""ตาก!M475"")"),179360.25)</f>
        <v>179360.25</v>
      </c>
      <c r="O580" s="372">
        <f t="shared" ref="O580:O584" ca="1" si="124">+IF(L580&gt;0,N580*100/L580,0)</f>
        <v>48.473123074428408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IFERROR(__xludf.DUMMYFUNCTION("IMPORTRANGE(""https://docs.google.com/spreadsheets/d/11923uPwbBZFjjGgGUA6NLw09EwE0CqkOc4q9oUmW1yo/edit?usp=sharing"",""ตาก!M477"")"),179360.25)</f>
        <v>179360.25</v>
      </c>
      <c r="O582" s="168">
        <f t="shared" ca="1" si="124"/>
        <v>48.473123074428408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IFERROR(__xludf.DUMMYFUNCTION("IMPORTRANGE(""https://docs.google.com/spreadsheets/d/11923uPwbBZFjjGgGUA6NLw09EwE0CqkOc4q9oUmW1yo/edit?usp=sharing"",""ตาก!M479"")"),179360.25)</f>
        <v>179360.25</v>
      </c>
      <c r="O584" s="168">
        <f t="shared" ca="1" si="124"/>
        <v>48.473123074428408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IFERROR(__xludf.DUMMYFUNCTION("IMPORTRANGE(""https://docs.google.com/spreadsheets/d/11923uPwbBZFjjGgGUA6NLw09EwE0CqkOc4q9oUmW1yo/edit?usp=sharing"",""ตาก!M482"")"),76266)</f>
        <v>76266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IFERROR(__xludf.DUMMYFUNCTION("IMPORTRANGE(""https://docs.google.com/spreadsheets/d/11923uPwbBZFjjGgGUA6NLw09EwE0CqkOc4q9oUmW1yo/edit?usp=sharing"",""ตาก!M483"")"),103094.25)</f>
        <v>103094.25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8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IFERROR(__xludf.DUMMYFUNCTION("IMPORTRANGE(""https://docs.google.com/spreadsheets/d/11923uPwbBZFjjGgGUA6NLw09EwE0CqkOc4q9oUmW1yo/edit?usp=sharing"",""ตาก!J523"")"),1455276.09)</f>
        <v>1455276.09</v>
      </c>
      <c r="K628" s="342">
        <f t="shared" ref="K628:K635" ca="1" si="129">IF(I628&gt;0,J628*100/I628,0)</f>
        <v>71.879500831265787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IFERROR(__xludf.DUMMYFUNCTION("IMPORTRANGE(""https://docs.google.com/spreadsheets/d/11923uPwbBZFjjGgGUA6NLw09EwE0CqkOc4q9oUmW1yo/edit?usp=sharing"",""ตาก!J524"")"),134)</f>
        <v>134</v>
      </c>
      <c r="K629" s="342">
        <f t="shared" ca="1" si="129"/>
        <v>75.706214689265536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IFERROR(__xludf.DUMMYFUNCTION("IMPORTRANGE(""https://docs.google.com/spreadsheets/d/11923uPwbBZFjjGgGUA6NLw09EwE0CqkOc4q9oUmW1yo/edit?usp=sharing"",""ตาก!J525"")"),499255.58)</f>
        <v>499255.58</v>
      </c>
      <c r="K630" s="342">
        <f t="shared" ca="1" si="129"/>
        <v>6.4844154100468971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IFERROR(__xludf.DUMMYFUNCTION("IMPORTRANGE(""https://docs.google.com/spreadsheets/d/11923uPwbBZFjjGgGUA6NLw09EwE0CqkOc4q9oUmW1yo/edit?usp=sharing"",""ตาก!J526"")"),165)</f>
        <v>165</v>
      </c>
      <c r="K631" s="342">
        <f t="shared" ca="1" si="129"/>
        <v>56.506849315068493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IFERROR(__xludf.DUMMYFUNCTION("IMPORTRANGE(""https://docs.google.com/spreadsheets/d/11923uPwbBZFjjGgGUA6NLw09EwE0CqkOc4q9oUmW1yo/edit?usp=sharing"",""ตาก!J529"")"),3000000)</f>
        <v>3000000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IFERROR(__xludf.DUMMYFUNCTION("IMPORTRANGE(""https://docs.google.com/spreadsheets/d/11923uPwbBZFjjGgGUA6NLw09EwE0CqkOc4q9oUmW1yo/edit?usp=sharing"",""ตาก!I530"")"),100)</f>
        <v>100</v>
      </c>
      <c r="J635" s="505">
        <f ca="1">IFERROR(__xludf.DUMMYFUNCTION("IMPORTRANGE(""https://docs.google.com/spreadsheets/d/11923uPwbBZFjjGgGUA6NLw09EwE0CqkOc4q9oUmW1yo/edit?usp=sharing"",""ตาก!J530"")"),102)</f>
        <v>102</v>
      </c>
      <c r="K635" s="487">
        <f t="shared" ca="1" si="129"/>
        <v>102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IFERROR(__xludf.DUMMYFUNCTION("IMPORTRANGE(""https://docs.google.com/spreadsheets/d/11923uPwbBZFjjGgGUA6NLw09EwE0CqkOc4q9oUmW1yo/edit?usp=sharing"",""ตาก!J541"")"),0)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IFERROR(__xludf.DUMMYFUNCTION("IMPORTRANGE(""https://docs.google.com/spreadsheets/d/11923uPwbBZFjjGgGUA6NLw09EwE0CqkOc4q9oUmW1yo/edit?usp=sharing"",""ตาก!J542"")"),0)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IFERROR(__xludf.DUMMYFUNCTION("IMPORTRANGE(""https://docs.google.com/spreadsheets/d/11923uPwbBZFjjGgGUA6NLw09EwE0CqkOc4q9oUmW1yo/edit?usp=sharing"",""ตาก!I543"")"),0)</f>
        <v>0</v>
      </c>
      <c r="J648" s="536">
        <f ca="1">IFERROR(__xludf.DUMMYFUNCTION("IMPORTRANGE(""https://docs.google.com/spreadsheets/d/11923uPwbBZFjjGgGUA6NLw09EwE0CqkOc4q9oUmW1yo/edit?usp=sharing"",""ตาก!J543"")"),0)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IFERROR(__xludf.DUMMYFUNCTION("IMPORTRANGE(""https://docs.google.com/spreadsheets/d/11923uPwbBZFjjGgGUA6NLw09EwE0CqkOc4q9oUmW1yo/edit?usp=sharing"",""ตาก!L543"")"),0)</f>
        <v>0</v>
      </c>
      <c r="M648" s="521"/>
      <c r="N648" s="538">
        <f ca="1">IFERROR(__xludf.DUMMYFUNCTION("IMPORTRANGE(""https://docs.google.com/spreadsheets/d/11923uPwbBZFjjGgGUA6NLw09EwE0CqkOc4q9oUmW1yo/edit?usp=sharing"",""ตาก!M543"")"),0)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IFERROR(__xludf.DUMMYFUNCTION("IMPORTRANGE(""https://docs.google.com/spreadsheets/d/11923uPwbBZFjjGgGUA6NLw09EwE0CqkOc4q9oUmW1yo/edit?usp=sharing"",""ตาก!I544"")"),0)</f>
        <v>0</v>
      </c>
      <c r="J649" s="536">
        <f ca="1">IFERROR(__xludf.DUMMYFUNCTION("IMPORTRANGE(""https://docs.google.com/spreadsheets/d/11923uPwbBZFjjGgGUA6NLw09EwE0CqkOc4q9oUmW1yo/edit?usp=sharing"",""ตาก!J544"")"),0)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IFERROR(__xludf.DUMMYFUNCTION("IMPORTRANGE(""https://docs.google.com/spreadsheets/d/11923uPwbBZFjjGgGUA6NLw09EwE0CqkOc4q9oUmW1yo/edit?usp=sharing"",""ตาก!L544"")"),0)</f>
        <v>0</v>
      </c>
      <c r="M649" s="521"/>
      <c r="N649" s="538">
        <f ca="1">IFERROR(__xludf.DUMMYFUNCTION("IMPORTRANGE(""https://docs.google.com/spreadsheets/d/11923uPwbBZFjjGgGUA6NLw09EwE0CqkOc4q9oUmW1yo/edit?usp=sharing"",""ตาก!M544"")"),0)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IFERROR(__xludf.DUMMYFUNCTION("IMPORTRANGE(""https://docs.google.com/spreadsheets/d/11923uPwbBZFjjGgGUA6NLw09EwE0CqkOc4q9oUmW1yo/edit?usp=sharing"",""ตาก!I545"")"),0)</f>
        <v>0</v>
      </c>
      <c r="J650" s="536">
        <f ca="1">IFERROR(__xludf.DUMMYFUNCTION("IMPORTRANGE(""https://docs.google.com/spreadsheets/d/11923uPwbBZFjjGgGUA6NLw09EwE0CqkOc4q9oUmW1yo/edit?usp=sharing"",""ตาก!J545"")"),0)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IFERROR(__xludf.DUMMYFUNCTION("IMPORTRANGE(""https://docs.google.com/spreadsheets/d/11923uPwbBZFjjGgGUA6NLw09EwE0CqkOc4q9oUmW1yo/edit?usp=sharing"",""ตาก!L545"")"),0)</f>
        <v>0</v>
      </c>
      <c r="M650" s="521"/>
      <c r="N650" s="538">
        <f ca="1">IFERROR(__xludf.DUMMYFUNCTION("IMPORTRANGE(""https://docs.google.com/spreadsheets/d/11923uPwbBZFjjGgGUA6NLw09EwE0CqkOc4q9oUmW1yo/edit?usp=sharing"",""ตาก!M545"")"),0)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IFERROR(__xludf.DUMMYFUNCTION("IMPORTRANGE(""https://docs.google.com/spreadsheets/d/11923uPwbBZFjjGgGUA6NLw09EwE0CqkOc4q9oUmW1yo/edit?usp=sharing"",""ตาก!I546"")"),0)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IFERROR(__xludf.DUMMYFUNCTION("IMPORTRANGE(""https://docs.google.com/spreadsheets/d/11923uPwbBZFjjGgGUA6NLw09EwE0CqkOc4q9oUmW1yo/edit?usp=sharing"",""ตาก!L546"")"),0)</f>
        <v>0</v>
      </c>
      <c r="M651" s="521"/>
      <c r="N651" s="538">
        <f ca="1">IFERROR(__xludf.DUMMYFUNCTION("IMPORTRANGE(""https://docs.google.com/spreadsheets/d/11923uPwbBZFjjGgGUA6NLw09EwE0CqkOc4q9oUmW1yo/edit?usp=sharing"",""ตาก!M546"")"),0)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IFERROR(__xludf.DUMMYFUNCTION("IMPORTRANGE(""https://docs.google.com/spreadsheets/d/11923uPwbBZFjjGgGUA6NLw09EwE0CqkOc4q9oUmW1yo/edit?usp=sharing"",""ตาก!J547"")"),0)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IFERROR(__xludf.DUMMYFUNCTION("IMPORTRANGE(""https://docs.google.com/spreadsheets/d/11923uPwbBZFjjGgGUA6NLw09EwE0CqkOc4q9oUmW1yo/edit?usp=sharing"",""ตาก!J548"")"),0)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IFERROR(__xludf.DUMMYFUNCTION("IMPORTRANGE(""https://docs.google.com/spreadsheets/d/11923uPwbBZFjjGgGUA6NLw09EwE0CqkOc4q9oUmW1yo/edit?usp=sharing"",""ตาก!J550"")"),0)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IFERROR(__xludf.DUMMYFUNCTION("IMPORTRANGE(""https://docs.google.com/spreadsheets/d/11923uPwbBZFjjGgGUA6NLw09EwE0CqkOc4q9oUmW1yo/edit?usp=sharing"",""ตาก!J551"")"),0)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IFERROR(__xludf.DUMMYFUNCTION("IMPORTRANGE(""https://docs.google.com/spreadsheets/d/11923uPwbBZFjjGgGUA6NLw09EwE0CqkOc4q9oUmW1yo/edit?usp=sharing"",""ตาก!J552"")"),0)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IFERROR(__xludf.DUMMYFUNCTION("IMPORTRANGE(""https://docs.google.com/spreadsheets/d/11923uPwbBZFjjGgGUA6NLw09EwE0CqkOc4q9oUmW1yo/edit?usp=sharing"",""ตาก!J553"")"),0)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IFERROR(__xludf.DUMMYFUNCTION("IMPORTRANGE(""https://docs.google.com/spreadsheets/d/11923uPwbBZFjjGgGUA6NLw09EwE0CqkOc4q9oUmW1yo/edit?usp=sharing"",""ตาก!J554"")"),0)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IFERROR(__xludf.DUMMYFUNCTION("IMPORTRANGE(""https://docs.google.com/spreadsheets/d/11923uPwbBZFjjGgGUA6NLw09EwE0CqkOc4q9oUmW1yo/edit?usp=sharing"",""ตาก!J555"")"),0)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IFERROR(__xludf.DUMMYFUNCTION("IMPORTRANGE(""https://docs.google.com/spreadsheets/d/11923uPwbBZFjjGgGUA6NLw09EwE0CqkOc4q9oUmW1yo/edit?usp=sharing"",""ตาก!J556"")"),0)</f>
        <v>0</v>
      </c>
      <c r="K661" s="537"/>
      <c r="L661" s="522">
        <f ca="1">IFERROR(__xludf.DUMMYFUNCTION("IMPORTRANGE(""https://docs.google.com/spreadsheets/d/11923uPwbBZFjjGgGUA6NLw09EwE0CqkOc4q9oUmW1yo/edit?usp=sharing"",""ตาก!L556"")"),0)</f>
        <v>0</v>
      </c>
      <c r="M661" s="521"/>
      <c r="N661" s="538">
        <f ca="1">IFERROR(__xludf.DUMMYFUNCTION("IMPORTRANGE(""https://docs.google.com/spreadsheets/d/11923uPwbBZFjjGgGUA6NLw09EwE0CqkOc4q9oUmW1yo/edit?usp=sharing"",""ตาก!M556"")"),0)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IFERROR(__xludf.DUMMYFUNCTION("IMPORTRANGE(""https://docs.google.com/spreadsheets/d/11923uPwbBZFjjGgGUA6NLw09EwE0CqkOc4q9oUmW1yo/edit?usp=sharing"",""ตาก!J557"")"),0)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IFERROR(__xludf.DUMMYFUNCTION("IMPORTRANGE(""https://docs.google.com/spreadsheets/d/11923uPwbBZFjjGgGUA6NLw09EwE0CqkOc4q9oUmW1yo/edit?usp=sharing"",""ตาก!I558"")"),0)</f>
        <v>0</v>
      </c>
      <c r="J663" s="536">
        <f ca="1">IFERROR(__xludf.DUMMYFUNCTION("IMPORTRANGE(""https://docs.google.com/spreadsheets/d/11923uPwbBZFjjGgGUA6NLw09EwE0CqkOc4q9oUmW1yo/edit?usp=sharing"",""ตาก!J558"")"),0)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IFERROR(__xludf.DUMMYFUNCTION("IMPORTRANGE(""https://docs.google.com/spreadsheets/d/11923uPwbBZFjjGgGUA6NLw09EwE0CqkOc4q9oUmW1yo/edit?usp=sharing"",""ตาก!I560"")"),0)</f>
        <v>0</v>
      </c>
      <c r="J665" s="536">
        <f ca="1">IFERROR(__xludf.DUMMYFUNCTION("IMPORTRANGE(""https://docs.google.com/spreadsheets/d/11923uPwbBZFjjGgGUA6NLw09EwE0CqkOc4q9oUmW1yo/edit?usp=sharing"",""ตาก!J560"")"),0)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IFERROR(__xludf.DUMMYFUNCTION("IMPORTRANGE(""https://docs.google.com/spreadsheets/d/11923uPwbBZFjjGgGUA6NLw09EwE0CqkOc4q9oUmW1yo/edit?usp=sharing"",""ตาก!L560"")"),0)</f>
        <v>0</v>
      </c>
      <c r="M665" s="521"/>
      <c r="N665" s="538">
        <f ca="1">IFERROR(__xludf.DUMMYFUNCTION("IMPORTRANGE(""https://docs.google.com/spreadsheets/d/11923uPwbBZFjjGgGUA6NLw09EwE0CqkOc4q9oUmW1yo/edit?usp=sharing"",""ตาก!M560"")"),0)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IFERROR(__xludf.DUMMYFUNCTION("IMPORTRANGE(""https://docs.google.com/spreadsheets/d/11923uPwbBZFjjGgGUA6NLw09EwE0CqkOc4q9oUmW1yo/edit?usp=sharing"",""ตาก!J561"")"),0)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IFERROR(__xludf.DUMMYFUNCTION("IMPORTRANGE(""https://docs.google.com/spreadsheets/d/11923uPwbBZFjjGgGUA6NLw09EwE0CqkOc4q9oUmW1yo/edit?usp=sharing"",""ตาก!J562"")"),0)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IFERROR(__xludf.DUMMYFUNCTION("IMPORTRANGE(""https://docs.google.com/spreadsheets/d/11923uPwbBZFjjGgGUA6NLw09EwE0CqkOc4q9oUmW1yo/edit?usp=sharing"",""ตาก!I563"")"),0)</f>
        <v>0</v>
      </c>
      <c r="J668" s="536">
        <f ca="1">IFERROR(__xludf.DUMMYFUNCTION("IMPORTRANGE(""https://docs.google.com/spreadsheets/d/11923uPwbBZFjjGgGUA6NLw09EwE0CqkOc4q9oUmW1yo/edit?usp=sharing"",""ตาก!J563"")"),0)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IFERROR(__xludf.DUMMYFUNCTION("IMPORTRANGE(""https://docs.google.com/spreadsheets/d/11923uPwbBZFjjGgGUA6NLw09EwE0CqkOc4q9oUmW1yo/edit?usp=sharing"",""ตาก!L563"")"),0)</f>
        <v>0</v>
      </c>
      <c r="M668" s="521"/>
      <c r="N668" s="538">
        <f ca="1">IFERROR(__xludf.DUMMYFUNCTION("IMPORTRANGE(""https://docs.google.com/spreadsheets/d/11923uPwbBZFjjGgGUA6NLw09EwE0CqkOc4q9oUmW1yo/edit?usp=sharing"",""ตาก!M563"")"),0)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IFERROR(__xludf.DUMMYFUNCTION("IMPORTRANGE(""https://docs.google.com/spreadsheets/d/11923uPwbBZFjjGgGUA6NLw09EwE0CqkOc4q9oUmW1yo/edit?usp=sharing"",""ตาก!J564"")"),0)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IFERROR(__xludf.DUMMYFUNCTION("IMPORTRANGE(""https://docs.google.com/spreadsheets/d/11923uPwbBZFjjGgGUA6NLw09EwE0CqkOc4q9oUmW1yo/edit?usp=sharing"",""ตาก!J565"")"),0)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IFERROR(__xludf.DUMMYFUNCTION("IMPORTRANGE(""https://docs.google.com/spreadsheets/d/11923uPwbBZFjjGgGUA6NLw09EwE0CqkOc4q9oUmW1yo/edit?usp=sharing"",""ตาก!I566"")"),0)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IFERROR(__xludf.DUMMYFUNCTION("IMPORTRANGE(""https://docs.google.com/spreadsheets/d/11923uPwbBZFjjGgGUA6NLw09EwE0CqkOc4q9oUmW1yo/edit?usp=sharing"",""ตาก!L566"")"),0)</f>
        <v>0</v>
      </c>
      <c r="M671" s="521"/>
      <c r="N671" s="538">
        <f ca="1">IFERROR(__xludf.DUMMYFUNCTION("IMPORTRANGE(""https://docs.google.com/spreadsheets/d/11923uPwbBZFjjGgGUA6NLw09EwE0CqkOc4q9oUmW1yo/edit?usp=sharing"",""ตาก!M566"")"),0)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IFERROR(__xludf.DUMMYFUNCTION("IMPORTRANGE(""https://docs.google.com/spreadsheets/d/11923uPwbBZFjjGgGUA6NLw09EwE0CqkOc4q9oUmW1yo/edit?usp=sharing"",""ตาก!J567"")"),0)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IFERROR(__xludf.DUMMYFUNCTION("IMPORTRANGE(""https://docs.google.com/spreadsheets/d/11923uPwbBZFjjGgGUA6NLw09EwE0CqkOc4q9oUmW1yo/edit?usp=sharing"",""ตาก!J568"")"),0)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IFERROR(__xludf.DUMMYFUNCTION("IMPORTRANGE(""https://docs.google.com/spreadsheets/d/11923uPwbBZFjjGgGUA6NLw09EwE0CqkOc4q9oUmW1yo/edit?usp=sharing"",""ตาก!J569"")"),0)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IFERROR(__xludf.DUMMYFUNCTION("IMPORTRANGE(""https://docs.google.com/spreadsheets/d/11923uPwbBZFjjGgGUA6NLw09EwE0CqkOc4q9oUmW1yo/edit?usp=sharing"",""ตาก!J570"")"),0)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IFERROR(__xludf.DUMMYFUNCTION("IMPORTRANGE(""https://docs.google.com/spreadsheets/d/11923uPwbBZFjjGgGUA6NLw09EwE0CqkOc4q9oUmW1yo/edit?usp=sharing"",""ตาก!J571"")"),0)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IFERROR(__xludf.DUMMYFUNCTION("IMPORTRANGE(""https://docs.google.com/spreadsheets/d/11923uPwbBZFjjGgGUA6NLw09EwE0CqkOc4q9oUmW1yo/edit?usp=sharing"",""ตาก!J572"")"),0)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363281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268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6452228</v>
      </c>
      <c r="M8" s="23">
        <f t="shared" ca="1" si="0"/>
        <v>4254363</v>
      </c>
      <c r="N8" s="23">
        <f t="shared" ca="1" si="0"/>
        <v>4054840.4799999995</v>
      </c>
      <c r="O8" s="22">
        <f t="shared" ref="O8:O16" ca="1" si="1">IF(L8&gt;0,N8*100/L8,0)</f>
        <v>62.844035889618276</v>
      </c>
      <c r="P8" s="22">
        <f t="shared" ref="P8:P16" ca="1" si="2">IF(M8&gt;0,N8*100/M8,0)</f>
        <v>95.310166997973596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6452228</v>
      </c>
      <c r="M10" s="30">
        <f t="shared" ca="1" si="4"/>
        <v>4254363</v>
      </c>
      <c r="N10" s="30">
        <f t="shared" ca="1" si="4"/>
        <v>4054840.4799999995</v>
      </c>
      <c r="O10" s="29">
        <f t="shared" ca="1" si="1"/>
        <v>62.844035889618276</v>
      </c>
      <c r="P10" s="29">
        <f t="shared" ca="1" si="2"/>
        <v>95.310166997973596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6254828</v>
      </c>
      <c r="M12" s="39">
        <f t="shared" ca="1" si="6"/>
        <v>4056963</v>
      </c>
      <c r="N12" s="39">
        <f t="shared" ca="1" si="6"/>
        <v>3857440.4799999995</v>
      </c>
      <c r="O12" s="39">
        <f t="shared" ca="1" si="1"/>
        <v>61.671407750940546</v>
      </c>
      <c r="P12" s="39">
        <f t="shared" ca="1" si="2"/>
        <v>95.081973387482194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4011928</v>
      </c>
      <c r="M14" s="39">
        <f t="shared" si="8"/>
        <v>0</v>
      </c>
      <c r="N14" s="39">
        <f t="shared" ca="1" si="8"/>
        <v>919795.83</v>
      </c>
      <c r="O14" s="39">
        <f t="shared" ca="1" si="1"/>
        <v>22.926528840996149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197400</v>
      </c>
      <c r="M16" s="39">
        <f t="shared" ca="1" si="10"/>
        <v>197400</v>
      </c>
      <c r="N16" s="39">
        <f t="shared" ca="1" si="10"/>
        <v>197400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4150115</v>
      </c>
      <c r="M18" s="23">
        <f t="shared" ca="1" si="11"/>
        <v>4254363</v>
      </c>
      <c r="N18" s="23">
        <f t="shared" ca="1" si="11"/>
        <v>3135044.6499999994</v>
      </c>
      <c r="O18" s="22">
        <f t="shared" ref="O18:O20" ca="1" si="12">IF(L18&gt;0,N18*100/L18,0)</f>
        <v>75.541151269302162</v>
      </c>
      <c r="P18" s="22">
        <f t="shared" ref="P18:P26" ca="1" si="13">IF(M18&gt;0,N18*100/M18,0)</f>
        <v>73.690107073608885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4150115</v>
      </c>
      <c r="M20" s="30">
        <f t="shared" ca="1" si="15"/>
        <v>4254363</v>
      </c>
      <c r="N20" s="30">
        <f t="shared" ca="1" si="15"/>
        <v>3135044.6499999994</v>
      </c>
      <c r="O20" s="29">
        <f t="shared" ca="1" si="12"/>
        <v>75.541151269302162</v>
      </c>
      <c r="P20" s="29">
        <f t="shared" ca="1" si="13"/>
        <v>73.690107073608885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3952715</v>
      </c>
      <c r="M22" s="42">
        <f t="shared" ca="1" si="18"/>
        <v>4056963</v>
      </c>
      <c r="N22" s="39">
        <f t="shared" ca="1" si="18"/>
        <v>2937644.6499999994</v>
      </c>
      <c r="O22" s="39">
        <f t="shared" ca="1" si="17"/>
        <v>74.319667620863115</v>
      </c>
      <c r="P22" s="39">
        <f t="shared" ca="1" si="13"/>
        <v>72.409944335208365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1709815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197400</v>
      </c>
      <c r="M26" s="50">
        <f t="shared" ca="1" si="22"/>
        <v>197400</v>
      </c>
      <c r="N26" s="50">
        <f t="shared" ca="1" si="22"/>
        <v>197400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2302113</v>
      </c>
      <c r="M28" s="23">
        <f t="shared" si="23"/>
        <v>0</v>
      </c>
      <c r="N28" s="23">
        <f t="shared" ca="1" si="23"/>
        <v>919795.83</v>
      </c>
      <c r="O28" s="22">
        <f t="shared" ref="O28:O30" ca="1" si="24">IF(L28&gt;0,N28*100/L28,0)</f>
        <v>39.954417094208665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2302113</v>
      </c>
      <c r="M30" s="30">
        <f t="shared" si="27"/>
        <v>0</v>
      </c>
      <c r="N30" s="30">
        <f t="shared" ca="1" si="27"/>
        <v>919795.83</v>
      </c>
      <c r="O30" s="29">
        <f t="shared" ca="1" si="24"/>
        <v>39.954417094208665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2302113</v>
      </c>
      <c r="M32" s="39">
        <f t="shared" si="30"/>
        <v>0</v>
      </c>
      <c r="N32" s="39">
        <f t="shared" ca="1" si="30"/>
        <v>919795.83</v>
      </c>
      <c r="O32" s="39">
        <f t="shared" ca="1" si="29"/>
        <v>39.954417094208665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2302113</v>
      </c>
      <c r="M34" s="39">
        <f t="shared" si="32"/>
        <v>0</v>
      </c>
      <c r="N34" s="39">
        <f t="shared" ca="1" si="32"/>
        <v>919795.83</v>
      </c>
      <c r="O34" s="39">
        <f t="shared" ca="1" si="29"/>
        <v>39.954417094208665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4150115</v>
      </c>
      <c r="M37" s="55">
        <f t="shared" ca="1" si="33"/>
        <v>4254363</v>
      </c>
      <c r="N37" s="55">
        <f t="shared" ca="1" si="33"/>
        <v>3135044.6499999994</v>
      </c>
      <c r="O37" s="56">
        <f t="shared" ca="1" si="29"/>
        <v>75.541151269302162</v>
      </c>
      <c r="P37" s="56">
        <f t="shared" ca="1" si="25"/>
        <v>73.690107073608885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1008280</v>
      </c>
      <c r="N41" s="79">
        <f t="shared" ca="1" si="34"/>
        <v>776783.32</v>
      </c>
      <c r="O41" s="78">
        <f t="shared" ref="O41:O43" ca="1" si="35">IF(L41&gt;0,N41*100/L41,0)</f>
        <v>81.577748372190712</v>
      </c>
      <c r="P41" s="78">
        <f t="shared" ref="P41:P43" ca="1" si="36">IF(M41&gt;0,N41*100/M41,0)</f>
        <v>77.040437180148373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1008280</v>
      </c>
      <c r="N43" s="79">
        <f t="shared" ca="1" si="38"/>
        <v>776783.32</v>
      </c>
      <c r="O43" s="78">
        <f t="shared" ca="1" si="35"/>
        <v>81.577748372190712</v>
      </c>
      <c r="P43" s="78">
        <f t="shared" ca="1" si="36"/>
        <v>77.040437180148373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IFERROR(__xludf.DUMMYFUNCTION("IMPORTRANGE(""https://docs.google.com/spreadsheets/d/1Yj_ptqi66GCucihVvJfMjLAmec39IyEx_6qawtMGysU/edit?usp=sharing"",""สบก!Q24"")"),1008280)</f>
        <v>1008280</v>
      </c>
      <c r="N45" s="50">
        <f ca="1">IFERROR(__xludf.DUMMYFUNCTION("IMPORTRANGE(""https://docs.google.com/spreadsheets/d/1Yj_ptqi66GCucihVvJfMjLAmec39IyEx_6qawtMGysU/edit?usp=sharing"",""สบก!R24"")"),776783.32)</f>
        <v>776783.32</v>
      </c>
      <c r="O45" s="39">
        <f ca="1">IF(L45&gt;0,N45*100/L45,0)</f>
        <v>81.577748372190712</v>
      </c>
      <c r="P45" s="39">
        <f ca="1">IF(M45&gt;0,N45*100/M45,0)</f>
        <v>77.040437180148373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478448</v>
      </c>
      <c r="N53" s="121">
        <f t="shared" ca="1" si="39"/>
        <v>463964</v>
      </c>
      <c r="O53" s="120">
        <f t="shared" ref="O53:O55" ca="1" si="40">IF(L53&gt;0,N53*100/L53,0)</f>
        <v>103.1031111111111</v>
      </c>
      <c r="P53" s="120">
        <f t="shared" ref="P53:P55" ca="1" si="41">IF(M53&gt;0,N53*100/M53,0)</f>
        <v>96.972711768050033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478448</v>
      </c>
      <c r="N55" s="121">
        <f t="shared" ca="1" si="43"/>
        <v>463964</v>
      </c>
      <c r="O55" s="120">
        <f t="shared" ca="1" si="40"/>
        <v>103.1031111111111</v>
      </c>
      <c r="P55" s="120">
        <f t="shared" ca="1" si="41"/>
        <v>96.972711768050033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IFERROR(__xludf.DUMMYFUNCTION("IMPORTRANGE(""https://docs.google.com/spreadsheets/d/1Yj_ptqi66GCucihVvJfMjLAmec39IyEx_6qawtMGysU/edit?usp=sharing"",""สบก!Z24"")"),478448)</f>
        <v>478448</v>
      </c>
      <c r="N57" s="50">
        <f ca="1">IFERROR(__xludf.DUMMYFUNCTION("IMPORTRANGE(""https://docs.google.com/spreadsheets/d/1Yj_ptqi66GCucihVvJfMjLAmec39IyEx_6qawtMGysU/edit?usp=sharing"",""สบก!AA24"")"),463964)</f>
        <v>463964</v>
      </c>
      <c r="O57" s="39">
        <f ca="1">IF(L57&gt;0,N57*100/L57,0)</f>
        <v>103.1031111111111</v>
      </c>
      <c r="P57" s="39">
        <f ca="1">IF(M57&gt;0,N57*100/M57,0)</f>
        <v>96.972711768050033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778520</v>
      </c>
      <c r="N66" s="152">
        <f t="shared" ca="1" si="45"/>
        <v>636312.53</v>
      </c>
      <c r="O66" s="151">
        <f t="shared" ref="O66:O68" ca="1" si="46">IF(L66&gt;0,N66*100/L66,0)</f>
        <v>85.353793427230045</v>
      </c>
      <c r="P66" s="151">
        <f t="shared" ref="P66:P68" ca="1" si="47">IF(M66&gt;0,N66*100/M66,0)</f>
        <v>81.733613779992808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745500</v>
      </c>
      <c r="M68" s="88">
        <f t="shared" ca="1" si="49"/>
        <v>778520</v>
      </c>
      <c r="N68" s="88">
        <f t="shared" ca="1" si="49"/>
        <v>636312.53</v>
      </c>
      <c r="O68" s="156">
        <f t="shared" ca="1" si="46"/>
        <v>85.353793427230045</v>
      </c>
      <c r="P68" s="156">
        <f t="shared" ca="1" si="47"/>
        <v>81.733613779992808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IFERROR(__xludf.DUMMYFUNCTION("IMPORTRANGE(""https://docs.google.com/spreadsheets/d/1Yj_ptqi66GCucihVvJfMjLAmec39IyEx_6qawtMGysU/edit?usp=sharing"",""สบก!AI24"")"),778520)</f>
        <v>778520</v>
      </c>
      <c r="N70" s="168">
        <f ca="1">IFERROR(__xludf.DUMMYFUNCTION("IMPORTRANGE(""https://docs.google.com/spreadsheets/d/1Yj_ptqi66GCucihVvJfMjLAmec39IyEx_6qawtMGysU/edit?usp=sharing"",""สบก!AJ24"")"),636312.53)</f>
        <v>636312.53</v>
      </c>
      <c r="O70" s="168">
        <f ca="1">IF(L70&gt;0,N70*100/L70,0)</f>
        <v>85.353793427230045</v>
      </c>
      <c r="P70" s="168">
        <f ca="1">IF(M70&gt;0,N70*100/M70,0)</f>
        <v>81.733613779992808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IFERROR(__xludf.DUMMYFUNCTION("IMPORTRANGE(""https://docs.google.com/spreadsheets/d/1Yj_ptqi66GCucihVvJfMjLAmec39IyEx_6qawtMGysU/edit?usp=sharing"",""สบก!AG24"")"),0)</f>
        <v>0</v>
      </c>
      <c r="M74" s="50"/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119540</v>
      </c>
      <c r="O94" s="151">
        <f t="shared" ref="O94:O96" ca="1" si="53">IF(L94&gt;0,N94*100/L94,0)</f>
        <v>55.729603729603731</v>
      </c>
      <c r="P94" s="151">
        <f t="shared" ref="P94:P96" ca="1" si="54">IF(M94&gt;0,N94*100/M94,0)</f>
        <v>55.729603729603731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119540</v>
      </c>
      <c r="O96" s="156">
        <f t="shared" ca="1" si="53"/>
        <v>55.729603729603731</v>
      </c>
      <c r="P96" s="156">
        <f t="shared" ca="1" si="54"/>
        <v>55.729603729603731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IFERROR(__xludf.DUMMYFUNCTION("IMPORTRANGE(""https://docs.google.com/spreadsheets/d/1Yj_ptqi66GCucihVvJfMjLAmec39IyEx_6qawtMGysU/edit?usp=sharing"",""สบก!AR24"")"),122100)</f>
        <v>122100</v>
      </c>
      <c r="N98" s="168">
        <f ca="1">IFERROR(__xludf.DUMMYFUNCTION("IMPORTRANGE(""https://docs.google.com/spreadsheets/d/1Yj_ptqi66GCucihVvJfMjLAmec39IyEx_6qawtMGysU/edit?usp=sharing"",""สบก!AS24"")"),27140)</f>
        <v>27140</v>
      </c>
      <c r="O98" s="168">
        <f ca="1">IF(L98&gt;0,N98*100/L98,0)</f>
        <v>22.227682227682227</v>
      </c>
      <c r="P98" s="168">
        <f ca="1">IF(M98&gt;0,N98*100/M98,0)</f>
        <v>22.227682227682227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50100</v>
      </c>
      <c r="O118" s="151">
        <f t="shared" ref="O118:O120" ca="1" si="59">IF(L118&gt;0,N118*100/L118,0)</f>
        <v>60.771470160116451</v>
      </c>
      <c r="P118" s="151">
        <f t="shared" ref="P118:P120" ca="1" si="60">IF(M118&gt;0,N118*100/M118,0)</f>
        <v>60.771470160116451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50100</v>
      </c>
      <c r="O120" s="156">
        <f t="shared" ca="1" si="59"/>
        <v>60.771470160116451</v>
      </c>
      <c r="P120" s="156">
        <f t="shared" ca="1" si="60"/>
        <v>60.771470160116451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IFERROR(__xludf.DUMMYFUNCTION("IMPORTRANGE(""https://docs.google.com/spreadsheets/d/1Yj_ptqi66GCucihVvJfMjLAmec39IyEx_6qawtMGysU/edit?usp=sharing"",""สบก!BA24"")"),82440)</f>
        <v>82440</v>
      </c>
      <c r="N122" s="168">
        <f ca="1">IFERROR(__xludf.DUMMYFUNCTION("IMPORTRANGE(""https://docs.google.com/spreadsheets/d/1Yj_ptqi66GCucihVvJfMjLAmec39IyEx_6qawtMGysU/edit?usp=sharing"",""สบก!BB24"")"),50100)</f>
        <v>50100</v>
      </c>
      <c r="O122" s="168">
        <f ca="1">IF(L122&gt;0,N122*100/L122,0)</f>
        <v>60.771470160116451</v>
      </c>
      <c r="P122" s="168">
        <f ca="1">IF(M122&gt;0,N122*100/M122,0)</f>
        <v>60.771470160116451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163500</v>
      </c>
      <c r="M140" s="152">
        <f t="shared" ca="1" si="64"/>
        <v>219100</v>
      </c>
      <c r="N140" s="152">
        <f t="shared" ca="1" si="64"/>
        <v>79350</v>
      </c>
      <c r="O140" s="151">
        <f t="shared" ref="O140:O142" ca="1" si="65">IF(L140&gt;0,N140*100/L140,0)</f>
        <v>48.532110091743121</v>
      </c>
      <c r="P140" s="151">
        <f t="shared" ref="P140:P142" ca="1" si="66">IF(M140&gt;0,N140*100/M140,0)</f>
        <v>36.21633957097216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163500</v>
      </c>
      <c r="M142" s="88">
        <f t="shared" ca="1" si="68"/>
        <v>219100</v>
      </c>
      <c r="N142" s="88">
        <f t="shared" ca="1" si="68"/>
        <v>79350</v>
      </c>
      <c r="O142" s="156">
        <f t="shared" ca="1" si="65"/>
        <v>48.532110091743121</v>
      </c>
      <c r="P142" s="156">
        <f t="shared" ca="1" si="66"/>
        <v>36.21633957097216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IFERROR(__xludf.DUMMYFUNCTION("IMPORTRANGE(""https://docs.google.com/spreadsheets/d/1Yj_ptqi66GCucihVvJfMjLAmec39IyEx_6qawtMGysU/edit?usp=sharing"",""สบก!BJ24"")"),219100)</f>
        <v>219100</v>
      </c>
      <c r="N144" s="168">
        <f ca="1">IFERROR(__xludf.DUMMYFUNCTION("IMPORTRANGE(""https://docs.google.com/spreadsheets/d/1Yj_ptqi66GCucihVvJfMjLAmec39IyEx_6qawtMGysU/edit?usp=sharing"",""สบก!BK24"")"),79350)</f>
        <v>79350</v>
      </c>
      <c r="O144" s="168">
        <f ca="1">IF(L144&gt;0,N144*100/L144,0)</f>
        <v>48.532110091743121</v>
      </c>
      <c r="P144" s="168">
        <f ca="1">IF(M144&gt;0,N144*100/M144,0)</f>
        <v>36.21633957097216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IFERROR(__xludf.DUMMYFUNCTION("IMPORTRANGE(""https://docs.google.com/spreadsheets/d/11923uPwbBZFjjGgGUA6NLw09EwE0CqkOc4q9oUmW1yo/edit?usp=sharing"",""นครสวรรค์!J114"")"),200000)</f>
        <v>200000</v>
      </c>
      <c r="K189" s="285">
        <f ca="1">IF(I189&gt;0,J189*100/I189,0)</f>
        <v>66.666666666666671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IFERROR(__xludf.DUMMYFUNCTION("IMPORTRANGE(""https://docs.google.com/spreadsheets/d/11923uPwbBZFjjGgGUA6NLw09EwE0CqkOc4q9oUmW1yo/edit?usp=sharing"",""นครสวรรค์!J125"")"),200000)</f>
        <v>200000</v>
      </c>
      <c r="K200" s="163">
        <f t="shared" ca="1" si="70"/>
        <v>66.666666666666671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53144</v>
      </c>
      <c r="O250" s="151">
        <f t="shared" ref="O250:O252" ca="1" si="78">IF(L250&gt;0,N250*100/L250,0)</f>
        <v>59.7123595505618</v>
      </c>
      <c r="P250" s="151">
        <f t="shared" ref="P250:P252" ca="1" si="79">IF(M250&gt;0,N250*100/M250,0)</f>
        <v>59.7123595505618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89000</v>
      </c>
      <c r="N252" s="88">
        <f t="shared" ca="1" si="81"/>
        <v>53144</v>
      </c>
      <c r="O252" s="156">
        <f t="shared" ca="1" si="78"/>
        <v>59.7123595505618</v>
      </c>
      <c r="P252" s="156">
        <f t="shared" ca="1" si="79"/>
        <v>59.7123595505618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IFERROR(__xludf.DUMMYFUNCTION("IMPORTRANGE(""https://docs.google.com/spreadsheets/d/1Yj_ptqi66GCucihVvJfMjLAmec39IyEx_6qawtMGysU/edit?usp=sharing"",""สบก!CB24"")"),89000)</f>
        <v>89000</v>
      </c>
      <c r="N254" s="168">
        <f ca="1">IFERROR(__xludf.DUMMYFUNCTION("IMPORTRANGE(""https://docs.google.com/spreadsheets/d/1Yj_ptqi66GCucihVvJfMjLAmec39IyEx_6qawtMGysU/edit?usp=sharing"",""สบก!CC24"")"),53144)</f>
        <v>53144</v>
      </c>
      <c r="O254" s="168">
        <f ca="1">IF(L254&gt;0,N254*100/L254,0)</f>
        <v>59.7123595505618</v>
      </c>
      <c r="P254" s="168">
        <f ca="1">IF(M254&gt;0,N254*100/M254,0)</f>
        <v>59.7123595505618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105561</v>
      </c>
      <c r="O271" s="151">
        <f t="shared" ref="O271:O273" ca="1" si="84">IF(L271&gt;0,N271*100/L271,0)</f>
        <v>57.495098039215684</v>
      </c>
      <c r="P271" s="151">
        <f t="shared" ref="P271:P273" ca="1" si="85">IF(M271&gt;0,N271*100/M271,0)</f>
        <v>57.495098039215684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105561</v>
      </c>
      <c r="O273" s="156">
        <f t="shared" ca="1" si="84"/>
        <v>57.495098039215684</v>
      </c>
      <c r="P273" s="156">
        <f t="shared" ca="1" si="85"/>
        <v>57.495098039215684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IFERROR(__xludf.DUMMYFUNCTION("IMPORTRANGE(""https://docs.google.com/spreadsheets/d/1Yj_ptqi66GCucihVvJfMjLAmec39IyEx_6qawtMGysU/edit?usp=sharing"",""สบก!CK24"")"),183600)</f>
        <v>183600</v>
      </c>
      <c r="N275" s="168">
        <f ca="1">IFERROR(__xludf.DUMMYFUNCTION("IMPORTRANGE(""https://docs.google.com/spreadsheets/d/1Yj_ptqi66GCucihVvJfMjLAmec39IyEx_6qawtMGysU/edit?usp=sharing"",""สบก!CL24"")"),105561)</f>
        <v>105561</v>
      </c>
      <c r="O275" s="168">
        <f ca="1">IF(L275&gt;0,N275*100/L275,0)</f>
        <v>57.495098039215684</v>
      </c>
      <c r="P275" s="168">
        <f ca="1">IF(M275&gt;0,N275*100/M275,0)</f>
        <v>57.495098039215684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IFERROR(__xludf.DUMMYFUNCTION("IMPORTRANGE(""https://docs.google.com/spreadsheets/d/11923uPwbBZFjjGgGUA6NLw09EwE0CqkOc4q9oUmW1yo/edit?usp=sharing"",""นครสวรรค์!J228"")"),26)</f>
        <v>26</v>
      </c>
      <c r="K328" s="317">
        <f ca="1">IF(I328&gt;0,J328*100/I328,0)</f>
        <v>5.739514348785872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1248250</v>
      </c>
      <c r="M329" s="152">
        <f t="shared" ca="1" si="98"/>
        <v>1179350</v>
      </c>
      <c r="N329" s="152">
        <f t="shared" ca="1" si="98"/>
        <v>829164.8</v>
      </c>
      <c r="O329" s="151">
        <f t="shared" ref="O329:O331" ca="1" si="99">IF(L329&gt;0,N329*100/L329,0)</f>
        <v>66.426180652914084</v>
      </c>
      <c r="P329" s="151">
        <f t="shared" ref="P329:P331" ca="1" si="100">IF(M329&gt;0,N329*100/M329,0)</f>
        <v>70.306931784457547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1248250</v>
      </c>
      <c r="M331" s="88">
        <f t="shared" ca="1" si="102"/>
        <v>1179350</v>
      </c>
      <c r="N331" s="88">
        <f t="shared" ca="1" si="102"/>
        <v>829164.8</v>
      </c>
      <c r="O331" s="156">
        <f t="shared" ca="1" si="99"/>
        <v>66.426180652914084</v>
      </c>
      <c r="P331" s="156">
        <f t="shared" ca="1" si="100"/>
        <v>70.306931784457547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1143250</v>
      </c>
      <c r="M333" s="167">
        <f ca="1">IFERROR(__xludf.DUMMYFUNCTION("IMPORTRANGE(""https://docs.google.com/spreadsheets/d/1Yj_ptqi66GCucihVvJfMjLAmec39IyEx_6qawtMGysU/edit?usp=sharing"",""สบก!DL24"")"),1074350)</f>
        <v>1074350</v>
      </c>
      <c r="N333" s="168">
        <f ca="1">IFERROR(__xludf.DUMMYFUNCTION("IMPORTRANGE(""https://docs.google.com/spreadsheets/d/1Yj_ptqi66GCucihVvJfMjLAmec39IyEx_6qawtMGysU/edit?usp=sharing"",""สบก!DM24"")"),724164.8)</f>
        <v>724164.8</v>
      </c>
      <c r="O333" s="168">
        <f ca="1">IF(L333&gt;0,N333*100/L333,0)</f>
        <v>63.342645965449378</v>
      </c>
      <c r="P333" s="168">
        <f ca="1">IF(M333&gt;0,N333*100/M333,0)</f>
        <v>67.404923907478945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IFERROR(__xludf.DUMMYFUNCTION("IMPORTRANGE(""https://docs.google.com/spreadsheets/d/1Yj_ptqi66GCucihVvJfMjLAmec39IyEx_6qawtMGysU/edit?usp=sharing"",""สบก!DI24"")"),614050)</f>
        <v>614050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IFERROR(__xludf.DUMMYFUNCTION("IMPORTRANGE(""https://docs.google.com/spreadsheets/d/1Yj_ptqi66GCucihVvJfMjLAmec39IyEx_6qawtMGysU/edit?usp=sharing"",""สบก!DJ24"")"),105000)</f>
        <v>105000</v>
      </c>
      <c r="M337" s="50">
        <f ca="1">L337</f>
        <v>105000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IFERROR(__xludf.DUMMYFUNCTION("IMPORTRANGE(""https://docs.google.com/spreadsheets/d/11923uPwbBZFjjGgGUA6NLw09EwE0CqkOc4q9oUmW1yo/edit?usp=sharing"",""นครสวรรค์!J234"")"),504)</f>
        <v>504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IFERROR(__xludf.DUMMYFUNCTION("IMPORTRANGE(""https://docs.google.com/spreadsheets/d/11923uPwbBZFjjGgGUA6NLw09EwE0CqkOc4q9oUmW1yo/edit?usp=sharing"",""นครสวรรค์!J235"")"),3750.08)</f>
        <v>3750.08</v>
      </c>
      <c r="K340" s="342">
        <f t="shared" ca="1" si="103"/>
        <v>83.335111111111118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IFERROR(__xludf.DUMMYFUNCTION("IMPORTRANGE(""https://docs.google.com/spreadsheets/d/11923uPwbBZFjjGgGUA6NLw09EwE0CqkOc4q9oUmW1yo/edit?usp=sharing"",""นครสวรรค์!J236"")"),198)</f>
        <v>198</v>
      </c>
      <c r="K341" s="342">
        <f t="shared" ca="1" si="103"/>
        <v>43.70860927152318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IFERROR(__xludf.DUMMYFUNCTION("IMPORTRANGE(""https://docs.google.com/spreadsheets/d/11923uPwbBZFjjGgGUA6NLw09EwE0CqkOc4q9oUmW1yo/edit?usp=sharing"",""นครสวรรค์!J237"")"),1559.28)</f>
        <v>1559.28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IFERROR(__xludf.DUMMYFUNCTION("IMPORTRANGE(""https://docs.google.com/spreadsheets/d/11923uPwbBZFjjGgGUA6NLw09EwE0CqkOc4q9oUmW1yo/edit?usp=sharing"",""นครสวรรค์!J240"")"),26)</f>
        <v>26</v>
      </c>
      <c r="K345" s="342">
        <f t="shared" ca="1" si="103"/>
        <v>5.739514348785872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IFERROR(__xludf.DUMMYFUNCTION("IMPORTRANGE(""https://docs.google.com/spreadsheets/d/11923uPwbBZFjjGgGUA6NLw09EwE0CqkOc4q9oUmW1yo/edit?usp=sharing"",""นครสวรรค์!J241"")"),485.88)</f>
        <v>485.88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IFERROR(__xludf.DUMMYFUNCTION("IMPORTRANGE(""https://docs.google.com/spreadsheets/d/11923uPwbBZFjjGgGUA6NLw09EwE0CqkOc4q9oUmW1yo/edit?usp=sharing"",""นครสวรรค์!L242"")"),2302113)</f>
        <v>2302113</v>
      </c>
      <c r="M347" s="357"/>
      <c r="N347" s="357">
        <f ca="1">IFERROR(__xludf.DUMMYFUNCTION("IMPORTRANGE(""https://docs.google.com/spreadsheets/d/11923uPwbBZFjjGgGUA6NLw09EwE0CqkOc4q9oUmW1yo/edit?usp=sharing"",""นครสวรรค์!M242"")"),919795.83)</f>
        <v>919795.83</v>
      </c>
      <c r="O347" s="357">
        <f ca="1">+IF(L347&gt;0,N347*100/L347,0)</f>
        <v>39.954417094208665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IFERROR(__xludf.DUMMYFUNCTION("IMPORTRANGE(""https://docs.google.com/spreadsheets/d/11923uPwbBZFjjGgGUA6NLw09EwE0CqkOc4q9oUmW1yo/edit?usp=sharing"",""นครสวรรค์!J244"")"),40)</f>
        <v>40</v>
      </c>
      <c r="K349" s="371">
        <f t="shared" ref="K349:K350" ca="1" si="104">IF(I349&gt;0,J349*100/I349,0)</f>
        <v>36.363636363636367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IFERROR(__xludf.DUMMYFUNCTION("IMPORTRANGE(""https://docs.google.com/spreadsheets/d/11923uPwbBZFjjGgGUA6NLw09EwE0CqkOc4q9oUmW1yo/edit?usp=sharing"",""นครสวรรค์!M244"")"),176183)</f>
        <v>176183</v>
      </c>
      <c r="O349" s="372">
        <f ca="1">+IF(L349&gt;0,N349*100/L349,0)</f>
        <v>49.764991667372819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IFERROR(__xludf.DUMMYFUNCTION("IMPORTRANGE(""https://docs.google.com/spreadsheets/d/11923uPwbBZFjjGgGUA6NLw09EwE0CqkOc4q9oUmW1yo/edit?usp=sharing"",""นครสวรรค์!M247"")"),176183)</f>
        <v>176183</v>
      </c>
      <c r="O352" s="165">
        <f t="shared" ca="1" si="105"/>
        <v>49.764991667372819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IFERROR(__xludf.DUMMYFUNCTION("IMPORTRANGE(""https://docs.google.com/spreadsheets/d/11923uPwbBZFjjGgGUA6NLw09EwE0CqkOc4q9oUmW1yo/edit?usp=sharing"",""นครสวรรค์!M249"")"),176183)</f>
        <v>176183</v>
      </c>
      <c r="O354" s="168">
        <f t="shared" ca="1" si="105"/>
        <v>49.764991667372819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IFERROR(__xludf.DUMMYFUNCTION("IMPORTRANGE(""https://docs.google.com/spreadsheets/d/11923uPwbBZFjjGgGUA6NLw09EwE0CqkOc4q9oUmW1yo/edit?usp=sharing"",""นครสวรรค์!M251"")"),35400)</f>
        <v>35400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IFERROR(__xludf.DUMMYFUNCTION("IMPORTRANGE(""https://docs.google.com/spreadsheets/d/11923uPwbBZFjjGgGUA6NLw09EwE0CqkOc4q9oUmW1yo/edit?usp=sharing"",""นครสวรรค์!M252"")"),63798)</f>
        <v>63798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IFERROR(__xludf.DUMMYFUNCTION("IMPORTRANGE(""https://docs.google.com/spreadsheets/d/11923uPwbBZFjjGgGUA6NLw09EwE0CqkOc4q9oUmW1yo/edit?usp=sharing"",""นครสวรรค์!M253"")"),9485)</f>
        <v>9485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IFERROR(__xludf.DUMMYFUNCTION("IMPORTRANGE(""https://docs.google.com/spreadsheets/d/11923uPwbBZFjjGgGUA6NLw09EwE0CqkOc4q9oUmW1yo/edit?usp=sharing"",""นครสวรรค์!M275"")"),221164)</f>
        <v>221164</v>
      </c>
      <c r="O380" s="372">
        <f ca="1">+IF(L380&gt;0,N380*100/L380,0)</f>
        <v>21.50313071209116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IFERROR(__xludf.DUMMYFUNCTION("IMPORTRANGE(""https://docs.google.com/spreadsheets/d/11923uPwbBZFjjGgGUA6NLw09EwE0CqkOc4q9oUmW1yo/edit?usp=sharing"",""นครสวรรค์!M278"")"),221164)</f>
        <v>221164</v>
      </c>
      <c r="O383" s="165">
        <f t="shared" ca="1" si="109"/>
        <v>21.50313071209116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IFERROR(__xludf.DUMMYFUNCTION("IMPORTRANGE(""https://docs.google.com/spreadsheets/d/11923uPwbBZFjjGgGUA6NLw09EwE0CqkOc4q9oUmW1yo/edit?usp=sharing"",""นครสวรรค์!M280"")"),221164)</f>
        <v>221164</v>
      </c>
      <c r="O385" s="168">
        <f t="shared" ca="1" si="109"/>
        <v>21.50313071209116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IFERROR(__xludf.DUMMYFUNCTION("IMPORTRANGE(""https://docs.google.com/spreadsheets/d/11923uPwbBZFjjGgGUA6NLw09EwE0CqkOc4q9oUmW1yo/edit?usp=sharing"",""นครสวรรค์!M281"")"),142095)</f>
        <v>142095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IFERROR(__xludf.DUMMYFUNCTION("IMPORTRANGE(""https://docs.google.com/spreadsheets/d/11923uPwbBZFjjGgGUA6NLw09EwE0CqkOc4q9oUmW1yo/edit?usp=sharing"",""นครสวรรค์!M283"")"),72229)</f>
        <v>72229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IFERROR(__xludf.DUMMYFUNCTION("IMPORTRANGE(""https://docs.google.com/spreadsheets/d/11923uPwbBZFjjGgGUA6NLw09EwE0CqkOc4q9oUmW1yo/edit?usp=sharing"",""นครสวรรค์!M284"")"),6840)</f>
        <v>6840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IFERROR(__xludf.DUMMYFUNCTION("IMPORTRANGE(""https://docs.google.com/spreadsheets/d/11923uPwbBZFjjGgGUA6NLw09EwE0CqkOc4q9oUmW1yo/edit?usp=sharing"",""นครสวรรค์!M296"")"),132250)</f>
        <v>132250</v>
      </c>
      <c r="O401" s="372">
        <f ca="1">+IF(L401&gt;0,N401*100/L401,0)</f>
        <v>82.682088152547678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IFERROR(__xludf.DUMMYFUNCTION("IMPORTRANGE(""https://docs.google.com/spreadsheets/d/11923uPwbBZFjjGgGUA6NLw09EwE0CqkOc4q9oUmW1yo/edit?usp=sharing"",""นครสวรรค์!M299"")"),132250)</f>
        <v>132250</v>
      </c>
      <c r="O404" s="168">
        <f t="shared" ca="1" si="112"/>
        <v>82.682088152547678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IFERROR(__xludf.DUMMYFUNCTION("IMPORTRANGE(""https://docs.google.com/spreadsheets/d/11923uPwbBZFjjGgGUA6NLw09EwE0CqkOc4q9oUmW1yo/edit?usp=sharing"",""นครสวรรค์!M301"")"),132250)</f>
        <v>132250</v>
      </c>
      <c r="O406" s="168">
        <f t="shared" ca="1" si="112"/>
        <v>82.682088152547678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IFERROR(__xludf.DUMMYFUNCTION("IMPORTRANGE(""https://docs.google.com/spreadsheets/d/11923uPwbBZFjjGgGUA6NLw09EwE0CqkOc4q9oUmW1yo/edit?usp=sharing"",""นครสวรรค์!M305"")"),2200)</f>
        <v>2200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IFERROR(__xludf.DUMMYFUNCTION("IMPORTRANGE(""https://docs.google.com/spreadsheets/d/11923uPwbBZFjjGgGUA6NLw09EwE0CqkOc4q9oUmW1yo/edit?usp=sharing"",""นครสวรรค์!M350"")"),197658.83)</f>
        <v>197658.83</v>
      </c>
      <c r="O455" s="372">
        <f t="shared" ref="O455:O459" ca="1" si="116">+IF(L455&gt;0,N455*100/L455,0)</f>
        <v>41.721035623296878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IFERROR(__xludf.DUMMYFUNCTION("IMPORTRANGE(""https://docs.google.com/spreadsheets/d/11923uPwbBZFjjGgGUA6NLw09EwE0CqkOc4q9oUmW1yo/edit?usp=sharing"",""นครสวรรค์!M352"")"),197658.83)</f>
        <v>197658.83</v>
      </c>
      <c r="O457" s="168">
        <f t="shared" ca="1" si="116"/>
        <v>41.721035623296878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IFERROR(__xludf.DUMMYFUNCTION("IMPORTRANGE(""https://docs.google.com/spreadsheets/d/11923uPwbBZFjjGgGUA6NLw09EwE0CqkOc4q9oUmW1yo/edit?usp=sharing"",""นครสวรรค์!M354"")"),197658.83)</f>
        <v>197658.83</v>
      </c>
      <c r="O459" s="168">
        <f t="shared" ca="1" si="116"/>
        <v>41.721035623296878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IFERROR(__xludf.DUMMYFUNCTION("IMPORTRANGE(""https://docs.google.com/spreadsheets/d/11923uPwbBZFjjGgGUA6NLw09EwE0CqkOc4q9oUmW1yo/edit?usp=sharing"",""นครสวรรค์!M358"")"),197658.83)</f>
        <v>197658.83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1">
        <f t="shared" ca="1" si="117"/>
        <v>100.00210979641552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IFERROR(__xludf.DUMMYFUNCTION("IMPORTRANGE(""https://docs.google.com/spreadsheets/d/11923uPwbBZFjjGgGUA6NLw09EwE0CqkOc4q9oUmW1yo/edit?usp=sharing"",""นครสวรรค์!J372"")"),7556.46)</f>
        <v>7556.46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IFERROR(__xludf.DUMMYFUNCTION("IMPORTRANGE(""https://docs.google.com/spreadsheets/d/11923uPwbBZFjjGgGUA6NLw09EwE0CqkOc4q9oUmW1yo/edit?usp=sharing"",""นครสวรรค์!J378"")"),40326)</f>
        <v>40326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IFERROR(__xludf.DUMMYFUNCTION("IMPORTRANGE(""https://docs.google.com/spreadsheets/d/11923uPwbBZFjjGgGUA6NLw09EwE0CqkOc4q9oUmW1yo/edit?usp=sharing"",""นครสวรรค์!J379"")"),3067)</f>
        <v>3067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IFERROR(__xludf.DUMMYFUNCTION("IMPORTRANGE(""https://docs.google.com/spreadsheets/d/11923uPwbBZFjjGgGUA6NLw09EwE0CqkOc4q9oUmW1yo/edit?usp=sharing"",""นครสวรรค์!J380"")"),63)</f>
        <v>63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IFERROR(__xludf.DUMMYFUNCTION("IMPORTRANGE(""https://docs.google.com/spreadsheets/d/11923uPwbBZFjjGgGUA6NLw09EwE0CqkOc4q9oUmW1yo/edit?usp=sharing"",""นครสวรรค์!J381"")"),14)</f>
        <v>14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IFERROR(__xludf.DUMMYFUNCTION("IMPORTRANGE(""https://docs.google.com/spreadsheets/d/11923uPwbBZFjjGgGUA6NLw09EwE0CqkOc4q9oUmW1yo/edit?usp=sharing"",""นครสวรรค์!J382"")"),1252)</f>
        <v>1252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IFERROR(__xludf.DUMMYFUNCTION("IMPORTRANGE(""https://docs.google.com/spreadsheets/d/11923uPwbBZFjjGgGUA6NLw09EwE0CqkOc4q9oUmW1yo/edit?usp=sharing"",""นครสวรรค์!J383"")"),111)</f>
        <v>111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IFERROR(__xludf.DUMMYFUNCTION("IMPORTRANGE(""https://docs.google.com/spreadsheets/d/11923uPwbBZFjjGgGUA6NLw09EwE0CqkOc4q9oUmW1yo/edit?usp=sharing"",""นครสวรรค์!J384"")"),1252)</f>
        <v>1252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IFERROR(__xludf.DUMMYFUNCTION("IMPORTRANGE(""https://docs.google.com/spreadsheets/d/11923uPwbBZFjjGgGUA6NLw09EwE0CqkOc4q9oUmW1yo/edit?usp=sharing"",""นครสวรรค์!J385"")"),111)</f>
        <v>111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IFERROR(__xludf.DUMMYFUNCTION("IMPORTRANGE(""https://docs.google.com/spreadsheets/d/11923uPwbBZFjjGgGUA6NLw09EwE0CqkOc4q9oUmW1yo/edit?usp=sharing"",""นครสวรรค์!J388"")"),4336)</f>
        <v>4336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IFERROR(__xludf.DUMMYFUNCTION("IMPORTRANGE(""https://docs.google.com/spreadsheets/d/11923uPwbBZFjjGgGUA6NLw09EwE0CqkOc4q9oUmW1yo/edit?usp=sharing"",""นครสวรรค์!J389"")"),255)</f>
        <v>255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IFERROR(__xludf.DUMMYFUNCTION("IMPORTRANGE(""https://docs.google.com/spreadsheets/d/11923uPwbBZFjjGgGUA6NLw09EwE0CqkOc4q9oUmW1yo/edit?usp=sharing"",""นครสวรรค์!J392"")"),7615)</f>
        <v>7615</v>
      </c>
      <c r="K497" s="444">
        <f t="shared" ca="1" si="117"/>
        <v>53.397377463011011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IFERROR(__xludf.DUMMYFUNCTION("IMPORTRANGE(""https://docs.google.com/spreadsheets/d/11923uPwbBZFjjGgGUA6NLw09EwE0CqkOc4q9oUmW1yo/edit?usp=sharing"",""นครสวรรค์!J393"")"),7615)</f>
        <v>7615</v>
      </c>
      <c r="K498" s="163">
        <f t="shared" ca="1" si="117"/>
        <v>53.397377463011011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IFERROR(__xludf.DUMMYFUNCTION("IMPORTRANGE(""https://docs.google.com/spreadsheets/d/11923uPwbBZFjjGgGUA6NLw09EwE0CqkOc4q9oUmW1yo/edit?usp=sharing"",""นครสวรรค์!J394"")"),422)</f>
        <v>422</v>
      </c>
      <c r="K499" s="201">
        <f t="shared" ca="1" si="117"/>
        <v>54.805194805194802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IFERROR(__xludf.DUMMYFUNCTION("IMPORTRANGE(""https://docs.google.com/spreadsheets/d/11923uPwbBZFjjGgGUA6NLw09EwE0CqkOc4q9oUmW1yo/edit?usp=sharing"",""นครสวรรค์!J395"")"),7521)</f>
        <v>7521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IFERROR(__xludf.DUMMYFUNCTION("IMPORTRANGE(""https://docs.google.com/spreadsheets/d/11923uPwbBZFjjGgGUA6NLw09EwE0CqkOc4q9oUmW1yo/edit?usp=sharing"",""นครสวรรค์!J396"")"),415)</f>
        <v>415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IFERROR(__xludf.DUMMYFUNCTION("IMPORTRANGE(""https://docs.google.com/spreadsheets/d/11923uPwbBZFjjGgGUA6NLw09EwE0CqkOc4q9oUmW1yo/edit?usp=sharing"",""นครสวรรค์!J397"")"),2388)</f>
        <v>2388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IFERROR(__xludf.DUMMYFUNCTION("IMPORTRANGE(""https://docs.google.com/spreadsheets/d/11923uPwbBZFjjGgGUA6NLw09EwE0CqkOc4q9oUmW1yo/edit?usp=sharing"",""นครสวรรค์!J398"")"),128)</f>
        <v>128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IFERROR(__xludf.DUMMYFUNCTION("IMPORTRANGE(""https://docs.google.com/spreadsheets/d/11923uPwbBZFjjGgGUA6NLw09EwE0CqkOc4q9oUmW1yo/edit?usp=sharing"",""นครสวรรค์!J399"")"),5133)</f>
        <v>5133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IFERROR(__xludf.DUMMYFUNCTION("IMPORTRANGE(""https://docs.google.com/spreadsheets/d/11923uPwbBZFjjGgGUA6NLw09EwE0CqkOc4q9oUmW1yo/edit?usp=sharing"",""นครสวรรค์!J400"")"),287)</f>
        <v>287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IFERROR(__xludf.DUMMYFUNCTION("IMPORTRANGE(""https://docs.google.com/spreadsheets/d/11923uPwbBZFjjGgGUA6NLw09EwE0CqkOc4q9oUmW1yo/edit?usp=sharing"",""นครสวรรค์!J403"")"),68)</f>
        <v>68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IFERROR(__xludf.DUMMYFUNCTION("IMPORTRANGE(""https://docs.google.com/spreadsheets/d/11923uPwbBZFjjGgGUA6NLw09EwE0CqkOc4q9oUmW1yo/edit?usp=sharing"",""นครสวรรค์!J407"")"),48)</f>
        <v>48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IFERROR(__xludf.DUMMYFUNCTION("IMPORTRANGE(""https://docs.google.com/spreadsheets/d/11923uPwbBZFjjGgGUA6NLw09EwE0CqkOc4q9oUmW1yo/edit?usp=sharing"",""นครสวรรค์!J408"")"),2)</f>
        <v>2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IFERROR(__xludf.DUMMYFUNCTION("IMPORTRANGE(""https://docs.google.com/spreadsheets/d/11923uPwbBZFjjGgGUA6NLw09EwE0CqkOc4q9oUmW1yo/edit?usp=sharing"",""นครสวรรค์!J409"")"),26)</f>
        <v>26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IFERROR(__xludf.DUMMYFUNCTION("IMPORTRANGE(""https://docs.google.com/spreadsheets/d/11923uPwbBZFjjGgGUA6NLw09EwE0CqkOc4q9oUmW1yo/edit?usp=sharing"",""นครสวรรค์!J410"")"),4)</f>
        <v>4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IFERROR(__xludf.DUMMYFUNCTION("IMPORTRANGE(""https://docs.google.com/spreadsheets/d/11923uPwbBZFjjGgGUA6NLw09EwE0CqkOc4q9oUmW1yo/edit?usp=sharing"",""นครสวรรค์!J420"")"),479)</f>
        <v>479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IFERROR(__xludf.DUMMYFUNCTION("IMPORTRANGE(""https://docs.google.com/spreadsheets/d/11923uPwbBZFjjGgGUA6NLw09EwE0CqkOc4q9oUmW1yo/edit?usp=sharing"",""นครสวรรค์!J421"")"),37)</f>
        <v>37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IFERROR(__xludf.DUMMYFUNCTION("IMPORTRANGE(""https://docs.google.com/spreadsheets/d/11923uPwbBZFjjGgGUA6NLw09EwE0CqkOc4q9oUmW1yo/edit?usp=sharing"",""นครสวรรค์!J422"")"),238)</f>
        <v>238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IFERROR(__xludf.DUMMYFUNCTION("IMPORTRANGE(""https://docs.google.com/spreadsheets/d/11923uPwbBZFjjGgGUA6NLw09EwE0CqkOc4q9oUmW1yo/edit?usp=sharing"",""นครสวรรค์!J423"")"),11)</f>
        <v>11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IFERROR(__xludf.DUMMYFUNCTION("IMPORTRANGE(""https://docs.google.com/spreadsheets/d/11923uPwbBZFjjGgGUA6NLw09EwE0CqkOc4q9oUmW1yo/edit?usp=sharing"",""นครสวรรค์!J424"")"),216)</f>
        <v>216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IFERROR(__xludf.DUMMYFUNCTION("IMPORTRANGE(""https://docs.google.com/spreadsheets/d/11923uPwbBZFjjGgGUA6NLw09EwE0CqkOc4q9oUmW1yo/edit?usp=sharing"",""นครสวรรค์!J426"")"),25)</f>
        <v>25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IFERROR(__xludf.DUMMYFUNCTION("IMPORTRANGE(""https://docs.google.com/spreadsheets/d/11923uPwbBZFjjGgGUA6NLw09EwE0CqkOc4q9oUmW1yo/edit?usp=sharing"",""นครสวรรค์!M428"")"),24185)</f>
        <v>24185</v>
      </c>
      <c r="O533" s="411">
        <f t="shared" ref="O533:O537" ca="1" si="118">+IF(L533&gt;0,N533*100/L533,0)</f>
        <v>70.4280722189866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IFERROR(__xludf.DUMMYFUNCTION("IMPORTRANGE(""https://docs.google.com/spreadsheets/d/11923uPwbBZFjjGgGUA6NLw09EwE0CqkOc4q9oUmW1yo/edit?usp=sharing"",""นครสวรรค์!M430"")"),24185)</f>
        <v>24185</v>
      </c>
      <c r="O535" s="168">
        <f t="shared" ca="1" si="118"/>
        <v>70.4280722189866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IFERROR(__xludf.DUMMYFUNCTION("IMPORTRANGE(""https://docs.google.com/spreadsheets/d/11923uPwbBZFjjGgGUA6NLw09EwE0CqkOc4q9oUmW1yo/edit?usp=sharing"",""นครสวรรค์!M432"")"),24185)</f>
        <v>24185</v>
      </c>
      <c r="O537" s="168">
        <f t="shared" ca="1" si="118"/>
        <v>70.4280722189866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IFERROR(__xludf.DUMMYFUNCTION("IMPORTRANGE(""https://docs.google.com/spreadsheets/d/11923uPwbBZFjjGgGUA6NLw09EwE0CqkOc4q9oUmW1yo/edit?usp=sharing"",""นครสวรรค์!M436"")"),5445)</f>
        <v>5445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IFERROR(__xludf.DUMMYFUNCTION("IMPORTRANGE(""https://docs.google.com/spreadsheets/d/11923uPwbBZFjjGgGUA6NLw09EwE0CqkOc4q9oUmW1yo/edit?usp=sharing"",""นครสวรรค์!J459"")"),3012)</f>
        <v>3012</v>
      </c>
      <c r="K564" s="371">
        <f ca="1">IF(I564&gt;0,J564*100/I564,0)</f>
        <v>109.52727272727273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IFERROR(__xludf.DUMMYFUNCTION("IMPORTRANGE(""https://docs.google.com/spreadsheets/d/11923uPwbBZFjjGgGUA6NLw09EwE0CqkOc4q9oUmW1yo/edit?usp=sharing"",""นครสวรรค์!M459"")"),96963)</f>
        <v>96963</v>
      </c>
      <c r="O564" s="372">
        <f t="shared" ref="O564:O568" ca="1" si="122">+IF(L564&gt;0,N564*100/L564,0)</f>
        <v>69.180222602739732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IFERROR(__xludf.DUMMYFUNCTION("IMPORTRANGE(""https://docs.google.com/spreadsheets/d/11923uPwbBZFjjGgGUA6NLw09EwE0CqkOc4q9oUmW1yo/edit?usp=sharing"",""นครสวรรค์!M461"")"),96963)</f>
        <v>96963</v>
      </c>
      <c r="O566" s="168">
        <f t="shared" ca="1" si="122"/>
        <v>69.180222602739732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IFERROR(__xludf.DUMMYFUNCTION("IMPORTRANGE(""https://docs.google.com/spreadsheets/d/11923uPwbBZFjjGgGUA6NLw09EwE0CqkOc4q9oUmW1yo/edit?usp=sharing"",""นครสวรรค์!M463"")"),96963)</f>
        <v>96963</v>
      </c>
      <c r="O568" s="168">
        <f t="shared" ca="1" si="122"/>
        <v>69.180222602739732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IFERROR(__xludf.DUMMYFUNCTION("IMPORTRANGE(""https://docs.google.com/spreadsheets/d/11923uPwbBZFjjGgGUA6NLw09EwE0CqkOc4q9oUmW1yo/edit?usp=sharing"",""นครสวรรค์!M466"")"),74064)</f>
        <v>74064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IFERROR(__xludf.DUMMYFUNCTION("IMPORTRANGE(""https://docs.google.com/spreadsheets/d/11923uPwbBZFjjGgGUA6NLw09EwE0CqkOc4q9oUmW1yo/edit?usp=sharing"",""นครสวรรค์!M467"")"),22899)</f>
        <v>22899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IFERROR(__xludf.DUMMYFUNCTION("IMPORTRANGE(""https://docs.google.com/spreadsheets/d/11923uPwbBZFjjGgGUA6NLw09EwE0CqkOc4q9oUmW1yo/edit?usp=sharing"",""นครสวรรค์!J468"")"),3012)</f>
        <v>3012</v>
      </c>
      <c r="K573" s="201">
        <f ca="1">IF(I573&gt;0,J573*100/I573,0)</f>
        <v>109.52727272727273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IFERROR(__xludf.DUMMYFUNCTION("IMPORTRANGE(""https://docs.google.com/spreadsheets/d/11923uPwbBZFjjGgGUA6NLw09EwE0CqkOc4q9oUmW1yo/edit?usp=sharing"",""นครสวรรค์!J472"")"),2684)</f>
        <v>2684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IFERROR(__xludf.DUMMYFUNCTION("IMPORTRANGE(""https://docs.google.com/spreadsheets/d/11923uPwbBZFjjGgGUA6NLw09EwE0CqkOc4q9oUmW1yo/edit?usp=sharing"",""นครสวรรค์!J473"")"),13)</f>
        <v>13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8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IFERROR(__xludf.DUMMYFUNCTION("IMPORTRANGE(""https://docs.google.com/spreadsheets/d/11923uPwbBZFjjGgGUA6NLw09EwE0CqkOc4q9oUmW1yo/edit?usp=sharing"",""นครสวรรค์!J525"")"),617124.23)</f>
        <v>617124.23</v>
      </c>
      <c r="K630" s="342">
        <f t="shared" ca="1" si="129"/>
        <v>12.378544513264503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IFERROR(__xludf.DUMMYFUNCTION("IMPORTRANGE(""https://docs.google.com/spreadsheets/d/11923uPwbBZFjjGgGUA6NLw09EwE0CqkOc4q9oUmW1yo/edit?usp=sharing"",""นครสวรรค์!J526"")"),221)</f>
        <v>221</v>
      </c>
      <c r="K631" s="342">
        <f t="shared" ca="1" si="129"/>
        <v>83.082706766917298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IFERROR(__xludf.DUMMYFUNCTION("IMPORTRANGE(""https://docs.google.com/spreadsheets/d/11923uPwbBZFjjGgGUA6NLw09EwE0CqkOc4q9oUmW1yo/edit?usp=sharing"",""นครสวรรค์!J527"")"),15039689.32)</f>
        <v>15039689.32</v>
      </c>
      <c r="K632" s="342">
        <f t="shared" ca="1" si="129"/>
        <v>29.270129531622302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IFERROR(__xludf.DUMMYFUNCTION("IMPORTRANGE(""https://docs.google.com/spreadsheets/d/11923uPwbBZFjjGgGUA6NLw09EwE0CqkOc4q9oUmW1yo/edit?usp=sharing"",""นครสวรรค์!J528"")"),2313)</f>
        <v>2313</v>
      </c>
      <c r="K633" s="342">
        <f t="shared" ca="1" si="129"/>
        <v>53.815728245695674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IFERROR(__xludf.DUMMYFUNCTION("IMPORTRANGE(""https://docs.google.com/spreadsheets/d/11923uPwbBZFjjGgGUA6NLw09EwE0CqkOc4q9oUmW1yo/edit?usp=sharing"",""นครสวรรค์!J529"")"),0)</f>
        <v>0</v>
      </c>
      <c r="K634" s="342">
        <f t="shared" ca="1" si="129"/>
        <v>0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IFERROR(__xludf.DUMMYFUNCTION("IMPORTRANGE(""https://docs.google.com/spreadsheets/d/11923uPwbBZFjjGgGUA6NLw09EwE0CqkOc4q9oUmW1yo/edit?usp=sharing"",""นครสวรรค์!I530"")"),63)</f>
        <v>63</v>
      </c>
      <c r="J635" s="505">
        <f ca="1">IFERROR(__xludf.DUMMYFUNCTION("IMPORTRANGE(""https://docs.google.com/spreadsheets/d/11923uPwbBZFjjGgGUA6NLw09EwE0CqkOc4q9oUmW1yo/edit?usp=sharing"",""นครสวรรค์!J530"")"),0)</f>
        <v>0</v>
      </c>
      <c r="K635" s="487">
        <f t="shared" ca="1" si="129"/>
        <v>0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138115</v>
      </c>
      <c r="M636" s="511"/>
      <c r="N636" s="510">
        <f ca="1">SUM(N637:N638)</f>
        <v>25250</v>
      </c>
      <c r="O636" s="510">
        <f t="shared" ref="O636:O640" ca="1" si="130">+IF(L636&gt;0,N636*100/L636,0)</f>
        <v>18.281866560474967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138115</v>
      </c>
      <c r="M638" s="521"/>
      <c r="N638" s="522">
        <f ca="1">SUM(N639:N640)</f>
        <v>25250</v>
      </c>
      <c r="O638" s="522">
        <f t="shared" ca="1" si="130"/>
        <v>18.281866560474967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138115</v>
      </c>
      <c r="M640" s="521"/>
      <c r="N640" s="522">
        <f ca="1">SUM(N641:N644)</f>
        <v>25250</v>
      </c>
      <c r="O640" s="522">
        <f t="shared" ca="1" si="130"/>
        <v>18.281866560474967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25250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IFERROR(__xludf.DUMMYFUNCTION("IMPORTRANGE(""https://docs.google.com/spreadsheets/d/11923uPwbBZFjjGgGUA6NLw09EwE0CqkOc4q9oUmW1yo/edit?usp=sharing"",""นครสวรรค์!J541"")"),0)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IFERROR(__xludf.DUMMYFUNCTION("IMPORTRANGE(""https://docs.google.com/spreadsheets/d/11923uPwbBZFjjGgGUA6NLw09EwE0CqkOc4q9oUmW1yo/edit?usp=sharing"",""นครสวรรค์!J542"")"),0)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IFERROR(__xludf.DUMMYFUNCTION("IMPORTRANGE(""https://docs.google.com/spreadsheets/d/11923uPwbBZFjjGgGUA6NLw09EwE0CqkOc4q9oUmW1yo/edit?usp=sharing"",""นครสวรรค์!I543"")"),85)</f>
        <v>85</v>
      </c>
      <c r="J648" s="536">
        <f ca="1">IFERROR(__xludf.DUMMYFUNCTION("IMPORTRANGE(""https://docs.google.com/spreadsheets/d/11923uPwbBZFjjGgGUA6NLw09EwE0CqkOc4q9oUmW1yo/edit?usp=sharing"",""นครสวรรค์!J543"")"),0)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IFERROR(__xludf.DUMMYFUNCTION("IMPORTRANGE(""https://docs.google.com/spreadsheets/d/11923uPwbBZFjjGgGUA6NLw09EwE0CqkOc4q9oUmW1yo/edit?usp=sharing"",""นครสวรรค์!L543"")"),6800)</f>
        <v>6800</v>
      </c>
      <c r="M648" s="521"/>
      <c r="N648" s="538">
        <f ca="1">IFERROR(__xludf.DUMMYFUNCTION("IMPORTRANGE(""https://docs.google.com/spreadsheets/d/11923uPwbBZFjjGgGUA6NLw09EwE0CqkOc4q9oUmW1yo/edit?usp=sharing"",""นครสวรรค์!M543"")"),0)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IFERROR(__xludf.DUMMYFUNCTION("IMPORTRANGE(""https://docs.google.com/spreadsheets/d/11923uPwbBZFjjGgGUA6NLw09EwE0CqkOc4q9oUmW1yo/edit?usp=sharing"",""นครสวรรค์!I544"")"),7)</f>
        <v>7</v>
      </c>
      <c r="J649" s="536">
        <f ca="1">IFERROR(__xludf.DUMMYFUNCTION("IMPORTRANGE(""https://docs.google.com/spreadsheets/d/11923uPwbBZFjjGgGUA6NLw09EwE0CqkOc4q9oUmW1yo/edit?usp=sharing"",""นครสวรรค์!J544"")"),0)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IFERROR(__xludf.DUMMYFUNCTION("IMPORTRANGE(""https://docs.google.com/spreadsheets/d/11923uPwbBZFjjGgGUA6NLw09EwE0CqkOc4q9oUmW1yo/edit?usp=sharing"",""นครสวรรค์!L544"")"),840)</f>
        <v>840</v>
      </c>
      <c r="M649" s="521"/>
      <c r="N649" s="538">
        <f ca="1">IFERROR(__xludf.DUMMYFUNCTION("IMPORTRANGE(""https://docs.google.com/spreadsheets/d/11923uPwbBZFjjGgGUA6NLw09EwE0CqkOc4q9oUmW1yo/edit?usp=sharing"",""นครสวรรค์!M544"")"),0)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IFERROR(__xludf.DUMMYFUNCTION("IMPORTRANGE(""https://docs.google.com/spreadsheets/d/11923uPwbBZFjjGgGUA6NLw09EwE0CqkOc4q9oUmW1yo/edit?usp=sharing"",""นครสวรรค์!I545"")"),1455)</f>
        <v>1455</v>
      </c>
      <c r="J650" s="536">
        <f ca="1">IFERROR(__xludf.DUMMYFUNCTION("IMPORTRANGE(""https://docs.google.com/spreadsheets/d/11923uPwbBZFjjGgGUA6NLw09EwE0CqkOc4q9oUmW1yo/edit?usp=sharing"",""นครสวรรค์!J545"")"),0)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IFERROR(__xludf.DUMMYFUNCTION("IMPORTRANGE(""https://docs.google.com/spreadsheets/d/11923uPwbBZFjjGgGUA6NLw09EwE0CqkOc4q9oUmW1yo/edit?usp=sharing"",""นครสวรรค์!L545"")"),7275)</f>
        <v>7275</v>
      </c>
      <c r="M650" s="521"/>
      <c r="N650" s="538">
        <f ca="1">IFERROR(__xludf.DUMMYFUNCTION("IMPORTRANGE(""https://docs.google.com/spreadsheets/d/11923uPwbBZFjjGgGUA6NLw09EwE0CqkOc4q9oUmW1yo/edit?usp=sharing"",""นครสวรรค์!M545"")"),0)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IFERROR(__xludf.DUMMYFUNCTION("IMPORTRANGE(""https://docs.google.com/spreadsheets/d/11923uPwbBZFjjGgGUA6NLw09EwE0CqkOc4q9oUmW1yo/edit?usp=sharing"",""นครสวรรค์!I546"")"),600)</f>
        <v>600</v>
      </c>
      <c r="J651" s="536">
        <f ca="1">J657+J660</f>
        <v>820</v>
      </c>
      <c r="K651" s="537">
        <f t="shared" ca="1" si="131"/>
        <v>136.66666666666666</v>
      </c>
      <c r="L651" s="522">
        <f ca="1">IFERROR(__xludf.DUMMYFUNCTION("IMPORTRANGE(""https://docs.google.com/spreadsheets/d/11923uPwbBZFjjGgGUA6NLw09EwE0CqkOc4q9oUmW1yo/edit?usp=sharing"",""นครสวรรค์!L546"")"),15000)</f>
        <v>15000</v>
      </c>
      <c r="M651" s="521"/>
      <c r="N651" s="538">
        <f ca="1">IFERROR(__xludf.DUMMYFUNCTION("IMPORTRANGE(""https://docs.google.com/spreadsheets/d/11923uPwbBZFjjGgGUA6NLw09EwE0CqkOc4q9oUmW1yo/edit?usp=sharing"",""นครสวรรค์!M546"")"),7400)</f>
        <v>7400</v>
      </c>
      <c r="O651" s="537">
        <f t="shared" ca="1" si="132"/>
        <v>49.333333333333336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IFERROR(__xludf.DUMMYFUNCTION("IMPORTRANGE(""https://docs.google.com/spreadsheets/d/11923uPwbBZFjjGgGUA6NLw09EwE0CqkOc4q9oUmW1yo/edit?usp=sharing"",""นครสวรรค์!J547"")"),34)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IFERROR(__xludf.DUMMYFUNCTION("IMPORTRANGE(""https://docs.google.com/spreadsheets/d/11923uPwbBZFjjGgGUA6NLw09EwE0CqkOc4q9oUmW1yo/edit?usp=sharing"",""นครสวรรค์!J548"")"),820)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IFERROR(__xludf.DUMMYFUNCTION("IMPORTRANGE(""https://docs.google.com/spreadsheets/d/11923uPwbBZFjjGgGUA6NLw09EwE0CqkOc4q9oUmW1yo/edit?usp=sharing"",""นครสวรรค์!J550"")"),38)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IFERROR(__xludf.DUMMYFUNCTION("IMPORTRANGE(""https://docs.google.com/spreadsheets/d/11923uPwbBZFjjGgGUA6NLw09EwE0CqkOc4q9oUmW1yo/edit?usp=sharing"",""นครสวรรค์!J551"")"),40)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IFERROR(__xludf.DUMMYFUNCTION("IMPORTRANGE(""https://docs.google.com/spreadsheets/d/11923uPwbBZFjjGgGUA6NLw09EwE0CqkOc4q9oUmW1yo/edit?usp=sharing"",""นครสวรรค์!J552"")"),820)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IFERROR(__xludf.DUMMYFUNCTION("IMPORTRANGE(""https://docs.google.com/spreadsheets/d/11923uPwbBZFjjGgGUA6NLw09EwE0CqkOc4q9oUmW1yo/edit?usp=sharing"",""นครสวรรค์!J553"")"),0)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IFERROR(__xludf.DUMMYFUNCTION("IMPORTRANGE(""https://docs.google.com/spreadsheets/d/11923uPwbBZFjjGgGUA6NLw09EwE0CqkOc4q9oUmW1yo/edit?usp=sharing"",""นครสวรรค์!J554"")"),0)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IFERROR(__xludf.DUMMYFUNCTION("IMPORTRANGE(""https://docs.google.com/spreadsheets/d/11923uPwbBZFjjGgGUA6NLw09EwE0CqkOc4q9oUmW1yo/edit?usp=sharing"",""นครสวรรค์!J555"")"),0)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IFERROR(__xludf.DUMMYFUNCTION("IMPORTRANGE(""https://docs.google.com/spreadsheets/d/11923uPwbBZFjjGgGUA6NLw09EwE0CqkOc4q9oUmW1yo/edit?usp=sharing"",""นครสวรรค์!J556"")"),43)</f>
        <v>43</v>
      </c>
      <c r="K661" s="537"/>
      <c r="L661" s="522">
        <f ca="1">IFERROR(__xludf.DUMMYFUNCTION("IMPORTRANGE(""https://docs.google.com/spreadsheets/d/11923uPwbBZFjjGgGUA6NLw09EwE0CqkOc4q9oUmW1yo/edit?usp=sharing"",""นครสวรรค์!L556"")"),103400)</f>
        <v>103400</v>
      </c>
      <c r="M661" s="521"/>
      <c r="N661" s="538">
        <f ca="1">IFERROR(__xludf.DUMMYFUNCTION("IMPORTRANGE(""https://docs.google.com/spreadsheets/d/11923uPwbBZFjjGgGUA6NLw09EwE0CqkOc4q9oUmW1yo/edit?usp=sharing"",""นครสวรรค์!M556"")"),17850)</f>
        <v>17850</v>
      </c>
      <c r="O661" s="537">
        <f ca="1">IF(L661&gt;0,N661*100/L661,0)</f>
        <v>17.263056092843328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IFERROR(__xludf.DUMMYFUNCTION("IMPORTRANGE(""https://docs.google.com/spreadsheets/d/11923uPwbBZFjjGgGUA6NLw09EwE0CqkOc4q9oUmW1yo/edit?usp=sharing"",""นครสวรรค์!J557"")"),47)</f>
        <v>47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IFERROR(__xludf.DUMMYFUNCTION("IMPORTRANGE(""https://docs.google.com/spreadsheets/d/11923uPwbBZFjjGgGUA6NLw09EwE0CqkOc4q9oUmW1yo/edit?usp=sharing"",""นครสวรรค์!I558"")"),2585)</f>
        <v>2585</v>
      </c>
      <c r="J663" s="536">
        <f ca="1">IFERROR(__xludf.DUMMYFUNCTION("IMPORTRANGE(""https://docs.google.com/spreadsheets/d/11923uPwbBZFjjGgGUA6NLw09EwE0CqkOc4q9oUmW1yo/edit?usp=sharing"",""นครสวรรค์!J558"")"),860.17)</f>
        <v>860.17</v>
      </c>
      <c r="K663" s="537">
        <f ca="1">IF(I663&gt;0,J663*100/I663,0)</f>
        <v>33.27543520309478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IFERROR(__xludf.DUMMYFUNCTION("IMPORTRANGE(""https://docs.google.com/spreadsheets/d/11923uPwbBZFjjGgGUA6NLw09EwE0CqkOc4q9oUmW1yo/edit?usp=sharing"",""นครสวรรค์!I560"")"),40)</f>
        <v>40</v>
      </c>
      <c r="J665" s="536">
        <f ca="1">IFERROR(__xludf.DUMMYFUNCTION("IMPORTRANGE(""https://docs.google.com/spreadsheets/d/11923uPwbBZFjjGgGUA6NLw09EwE0CqkOc4q9oUmW1yo/edit?usp=sharing"",""นครสวรรค์!J560"")"),0)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IFERROR(__xludf.DUMMYFUNCTION("IMPORTRANGE(""https://docs.google.com/spreadsheets/d/11923uPwbBZFjjGgGUA6NLw09EwE0CqkOc4q9oUmW1yo/edit?usp=sharing"",""นครสวรรค์!L560"")"),4800)</f>
        <v>4800</v>
      </c>
      <c r="M665" s="521"/>
      <c r="N665" s="538">
        <f ca="1">IFERROR(__xludf.DUMMYFUNCTION("IMPORTRANGE(""https://docs.google.com/spreadsheets/d/11923uPwbBZFjjGgGUA6NLw09EwE0CqkOc4q9oUmW1yo/edit?usp=sharing"",""นครสวรรค์!M560"")"),0)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IFERROR(__xludf.DUMMYFUNCTION("IMPORTRANGE(""https://docs.google.com/spreadsheets/d/11923uPwbBZFjjGgGUA6NLw09EwE0CqkOc4q9oUmW1yo/edit?usp=sharing"",""นครสวรรค์!J561"")"),0)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IFERROR(__xludf.DUMMYFUNCTION("IMPORTRANGE(""https://docs.google.com/spreadsheets/d/11923uPwbBZFjjGgGUA6NLw09EwE0CqkOc4q9oUmW1yo/edit?usp=sharing"",""นครสวรรค์!J562"")"),0)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IFERROR(__xludf.DUMMYFUNCTION("IMPORTRANGE(""https://docs.google.com/spreadsheets/d/11923uPwbBZFjjGgGUA6NLw09EwE0CqkOc4q9oUmW1yo/edit?usp=sharing"",""นครสวรรค์!I563"")"),0)</f>
        <v>0</v>
      </c>
      <c r="J668" s="536">
        <f ca="1">IFERROR(__xludf.DUMMYFUNCTION("IMPORTRANGE(""https://docs.google.com/spreadsheets/d/11923uPwbBZFjjGgGUA6NLw09EwE0CqkOc4q9oUmW1yo/edit?usp=sharing"",""นครสวรรค์!J563"")"),0)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IFERROR(__xludf.DUMMYFUNCTION("IMPORTRANGE(""https://docs.google.com/spreadsheets/d/11923uPwbBZFjjGgGUA6NLw09EwE0CqkOc4q9oUmW1yo/edit?usp=sharing"",""นครสวรรค์!L563"")"),0)</f>
        <v>0</v>
      </c>
      <c r="M668" s="521"/>
      <c r="N668" s="538">
        <f ca="1">IFERROR(__xludf.DUMMYFUNCTION("IMPORTRANGE(""https://docs.google.com/spreadsheets/d/11923uPwbBZFjjGgGUA6NLw09EwE0CqkOc4q9oUmW1yo/edit?usp=sharing"",""นครสวรรค์!M563"")"),0)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IFERROR(__xludf.DUMMYFUNCTION("IMPORTRANGE(""https://docs.google.com/spreadsheets/d/11923uPwbBZFjjGgGUA6NLw09EwE0CqkOc4q9oUmW1yo/edit?usp=sharing"",""นครสวรรค์!J564"")"),0)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IFERROR(__xludf.DUMMYFUNCTION("IMPORTRANGE(""https://docs.google.com/spreadsheets/d/11923uPwbBZFjjGgGUA6NLw09EwE0CqkOc4q9oUmW1yo/edit?usp=sharing"",""นครสวรรค์!J565"")"),0)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IFERROR(__xludf.DUMMYFUNCTION("IMPORTRANGE(""https://docs.google.com/spreadsheets/d/11923uPwbBZFjjGgGUA6NLw09EwE0CqkOc4q9oUmW1yo/edit?usp=sharing"",""นครสวรรค์!I566"")"),0)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IFERROR(__xludf.DUMMYFUNCTION("IMPORTRANGE(""https://docs.google.com/spreadsheets/d/11923uPwbBZFjjGgGUA6NLw09EwE0CqkOc4q9oUmW1yo/edit?usp=sharing"",""นครสวรรค์!L566"")"),0)</f>
        <v>0</v>
      </c>
      <c r="M671" s="521"/>
      <c r="N671" s="538">
        <f ca="1">IFERROR(__xludf.DUMMYFUNCTION("IMPORTRANGE(""https://docs.google.com/spreadsheets/d/11923uPwbBZFjjGgGUA6NLw09EwE0CqkOc4q9oUmW1yo/edit?usp=sharing"",""นครสวรรค์!M566"")"),0)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IFERROR(__xludf.DUMMYFUNCTION("IMPORTRANGE(""https://docs.google.com/spreadsheets/d/11923uPwbBZFjjGgGUA6NLw09EwE0CqkOc4q9oUmW1yo/edit?usp=sharing"",""นครสวรรค์!J567"")"),0)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IFERROR(__xludf.DUMMYFUNCTION("IMPORTRANGE(""https://docs.google.com/spreadsheets/d/11923uPwbBZFjjGgGUA6NLw09EwE0CqkOc4q9oUmW1yo/edit?usp=sharing"",""นครสวรรค์!J568"")"),0)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IFERROR(__xludf.DUMMYFUNCTION("IMPORTRANGE(""https://docs.google.com/spreadsheets/d/11923uPwbBZFjjGgGUA6NLw09EwE0CqkOc4q9oUmW1yo/edit?usp=sharing"",""นครสวรรค์!J569"")"),0)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IFERROR(__xludf.DUMMYFUNCTION("IMPORTRANGE(""https://docs.google.com/spreadsheets/d/11923uPwbBZFjjGgGUA6NLw09EwE0CqkOc4q9oUmW1yo/edit?usp=sharing"",""นครสวรรค์!J570"")"),0)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IFERROR(__xludf.DUMMYFUNCTION("IMPORTRANGE(""https://docs.google.com/spreadsheets/d/11923uPwbBZFjjGgGUA6NLw09EwE0CqkOc4q9oUmW1yo/edit?usp=sharing"",""นครสวรรค์!J571"")"),0)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IFERROR(__xludf.DUMMYFUNCTION("IMPORTRANGE(""https://docs.google.com/spreadsheets/d/11923uPwbBZFjjGgGUA6NLw09EwE0CqkOc4q9oUmW1yo/edit?usp=sharing"",""นครสวรรค์!J572"")"),0)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3" width="19.36328125" bestFit="1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270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12930769</v>
      </c>
      <c r="M8" s="23">
        <f t="shared" ca="1" si="0"/>
        <v>10340584</v>
      </c>
      <c r="N8" s="23">
        <f t="shared" ca="1" si="0"/>
        <v>9994519.25</v>
      </c>
      <c r="O8" s="22">
        <f t="shared" ref="O8:O16" ca="1" si="1">IF(L8&gt;0,N8*100/L8,0)</f>
        <v>77.292535733953642</v>
      </c>
      <c r="P8" s="22">
        <f t="shared" ref="P8:P16" ca="1" si="2">IF(M8&gt;0,N8*100/M8,0)</f>
        <v>96.653334569885033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12930769</v>
      </c>
      <c r="M10" s="30">
        <f t="shared" ca="1" si="4"/>
        <v>10340584</v>
      </c>
      <c r="N10" s="30">
        <f t="shared" ca="1" si="4"/>
        <v>9994519.25</v>
      </c>
      <c r="O10" s="29">
        <f t="shared" ca="1" si="1"/>
        <v>77.292535733953642</v>
      </c>
      <c r="P10" s="29">
        <f t="shared" ca="1" si="2"/>
        <v>96.653334569885033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6440169</v>
      </c>
      <c r="M12" s="39">
        <f t="shared" ca="1" si="6"/>
        <v>3849984</v>
      </c>
      <c r="N12" s="39">
        <f t="shared" ca="1" si="6"/>
        <v>3503919.25</v>
      </c>
      <c r="O12" s="39">
        <f t="shared" ca="1" si="1"/>
        <v>54.407256238151511</v>
      </c>
      <c r="P12" s="39">
        <f t="shared" ca="1" si="2"/>
        <v>91.01126783903517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4566169</v>
      </c>
      <c r="M14" s="39">
        <f t="shared" si="8"/>
        <v>0</v>
      </c>
      <c r="N14" s="39">
        <f t="shared" ca="1" si="8"/>
        <v>873473</v>
      </c>
      <c r="O14" s="39">
        <f t="shared" ca="1" si="1"/>
        <v>19.129230652654336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6490600</v>
      </c>
      <c r="M16" s="39">
        <f t="shared" ca="1" si="10"/>
        <v>6490600</v>
      </c>
      <c r="N16" s="39">
        <f t="shared" ca="1" si="10"/>
        <v>6490600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10150675</v>
      </c>
      <c r="M18" s="23">
        <f t="shared" ca="1" si="11"/>
        <v>10340584</v>
      </c>
      <c r="N18" s="23">
        <f t="shared" ca="1" si="11"/>
        <v>9121046.25</v>
      </c>
      <c r="O18" s="22">
        <f t="shared" ref="O18:O20" ca="1" si="12">IF(L18&gt;0,N18*100/L18,0)</f>
        <v>89.856548948715229</v>
      </c>
      <c r="P18" s="22">
        <f t="shared" ref="P18:P26" ca="1" si="13">IF(M18&gt;0,N18*100/M18,0)</f>
        <v>88.20629714917456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10150675</v>
      </c>
      <c r="M20" s="30">
        <f t="shared" ca="1" si="15"/>
        <v>10340584</v>
      </c>
      <c r="N20" s="30">
        <f t="shared" ca="1" si="15"/>
        <v>9121046.25</v>
      </c>
      <c r="O20" s="29">
        <f t="shared" ca="1" si="12"/>
        <v>89.856548948715229</v>
      </c>
      <c r="P20" s="29">
        <f t="shared" ca="1" si="13"/>
        <v>88.20629714917456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3660075</v>
      </c>
      <c r="M22" s="42">
        <f t="shared" ca="1" si="18"/>
        <v>3849984</v>
      </c>
      <c r="N22" s="39">
        <f t="shared" ca="1" si="18"/>
        <v>2630446.25</v>
      </c>
      <c r="O22" s="39">
        <f t="shared" ca="1" si="17"/>
        <v>71.868643402116078</v>
      </c>
      <c r="P22" s="39">
        <f t="shared" ca="1" si="13"/>
        <v>68.323563162859898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1786075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6490600</v>
      </c>
      <c r="M26" s="50">
        <f t="shared" ca="1" si="22"/>
        <v>6490600</v>
      </c>
      <c r="N26" s="50">
        <f t="shared" ca="1" si="22"/>
        <v>6490600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2780094</v>
      </c>
      <c r="M28" s="23">
        <f t="shared" si="23"/>
        <v>0</v>
      </c>
      <c r="N28" s="23">
        <f t="shared" ca="1" si="23"/>
        <v>873473</v>
      </c>
      <c r="O28" s="22">
        <f t="shared" ref="O28:O30" ca="1" si="24">IF(L28&gt;0,N28*100/L28,0)</f>
        <v>31.418829723023755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2780094</v>
      </c>
      <c r="M30" s="30">
        <f t="shared" si="27"/>
        <v>0</v>
      </c>
      <c r="N30" s="30">
        <f t="shared" ca="1" si="27"/>
        <v>873473</v>
      </c>
      <c r="O30" s="29">
        <f t="shared" ca="1" si="24"/>
        <v>31.418829723023755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2780094</v>
      </c>
      <c r="M32" s="39">
        <f t="shared" si="30"/>
        <v>0</v>
      </c>
      <c r="N32" s="39">
        <f t="shared" ca="1" si="30"/>
        <v>873473</v>
      </c>
      <c r="O32" s="39">
        <f t="shared" ca="1" si="29"/>
        <v>31.418829723023755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2780094</v>
      </c>
      <c r="M34" s="39">
        <f t="shared" si="32"/>
        <v>0</v>
      </c>
      <c r="N34" s="39">
        <f t="shared" ca="1" si="32"/>
        <v>873473</v>
      </c>
      <c r="O34" s="39">
        <f t="shared" ca="1" si="29"/>
        <v>31.418829723023755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10150675</v>
      </c>
      <c r="M37" s="55">
        <f t="shared" ca="1" si="33"/>
        <v>10340584</v>
      </c>
      <c r="N37" s="55">
        <f t="shared" ca="1" si="33"/>
        <v>9121046.25</v>
      </c>
      <c r="O37" s="56">
        <f t="shared" ca="1" si="29"/>
        <v>89.856548948715229</v>
      </c>
      <c r="P37" s="56">
        <f t="shared" ca="1" si="25"/>
        <v>88.20629714917456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6740500</v>
      </c>
      <c r="M41" s="79">
        <f t="shared" ca="1" si="34"/>
        <v>6740500</v>
      </c>
      <c r="N41" s="79">
        <f t="shared" ca="1" si="34"/>
        <v>6474043.8300000001</v>
      </c>
      <c r="O41" s="78">
        <f t="shared" ref="O41:O43" ca="1" si="35">IF(L41&gt;0,N41*100/L41,0)</f>
        <v>96.046937615903872</v>
      </c>
      <c r="P41" s="78">
        <f t="shared" ref="P41:P43" ca="1" si="36">IF(M41&gt;0,N41*100/M41,0)</f>
        <v>96.046937615903872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6740500</v>
      </c>
      <c r="M43" s="79">
        <f t="shared" ca="1" si="38"/>
        <v>6740500</v>
      </c>
      <c r="N43" s="79">
        <f t="shared" ca="1" si="38"/>
        <v>6474043.8300000001</v>
      </c>
      <c r="O43" s="78">
        <f t="shared" ca="1" si="35"/>
        <v>96.046937615903872</v>
      </c>
      <c r="P43" s="78">
        <f t="shared" ca="1" si="36"/>
        <v>96.046937615903872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IFERROR(__xludf.DUMMYFUNCTION("IMPORTRANGE(""https://docs.google.com/spreadsheets/d/1Yj_ptqi66GCucihVvJfMjLAmec39IyEx_6qawtMGysU/edit?usp=sharing"",""สบก!Q25"")"),740500)</f>
        <v>740500</v>
      </c>
      <c r="N45" s="50">
        <f ca="1">IFERROR(__xludf.DUMMYFUNCTION("IMPORTRANGE(""https://docs.google.com/spreadsheets/d/1Yj_ptqi66GCucihVvJfMjLAmec39IyEx_6qawtMGysU/edit?usp=sharing"",""สบก!R25"")"),474043.83)</f>
        <v>474043.83</v>
      </c>
      <c r="O45" s="39">
        <f ca="1">IF(L45&gt;0,N45*100/L45,0)</f>
        <v>64.016722484807559</v>
      </c>
      <c r="P45" s="39">
        <f ca="1">IF(M45&gt;0,N45*100/M45,0)</f>
        <v>64.016722484807559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IFERROR(__xludf.DUMMYFUNCTION("IMPORTRANGE(""https://docs.google.com/spreadsheets/d/1Yj_ptqi66GCucihVvJfMjLAmec39IyEx_6qawtMGysU/edit?usp=sharing"",""สบก!O25"")"),6000000)</f>
        <v>6000000</v>
      </c>
      <c r="M49" s="50">
        <f ca="1">L49</f>
        <v>6000000</v>
      </c>
      <c r="N49" s="50">
        <f ca="1">IFERROR(__xludf.DUMMYFUNCTION("IMPORTRANGE(""https://docs.google.com/spreadsheets/d/1Yj_ptqi66GCucihVvJfMjLAmec39IyEx_6qawtMGysU/edit?usp=sharing"",""สบก!S25"")"),6000000)</f>
        <v>6000000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407139</v>
      </c>
      <c r="N53" s="121">
        <f t="shared" ca="1" si="39"/>
        <v>403888</v>
      </c>
      <c r="O53" s="120">
        <f t="shared" ref="O53:O55" ca="1" si="40">IF(L53&gt;0,N53*100/L53,0)</f>
        <v>100.97199999999999</v>
      </c>
      <c r="P53" s="120">
        <f t="shared" ref="P53:P55" ca="1" si="41">IF(M53&gt;0,N53*100/M53,0)</f>
        <v>99.201501207204416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407139</v>
      </c>
      <c r="N55" s="121">
        <f t="shared" ca="1" si="43"/>
        <v>403888</v>
      </c>
      <c r="O55" s="120">
        <f t="shared" ca="1" si="40"/>
        <v>100.97199999999999</v>
      </c>
      <c r="P55" s="120">
        <f t="shared" ca="1" si="41"/>
        <v>99.201501207204416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IFERROR(__xludf.DUMMYFUNCTION("IMPORTRANGE(""https://docs.google.com/spreadsheets/d/1Yj_ptqi66GCucihVvJfMjLAmec39IyEx_6qawtMGysU/edit?usp=sharing"",""สบก!Z25"")"),407139)</f>
        <v>407139</v>
      </c>
      <c r="N57" s="50">
        <f ca="1">IFERROR(__xludf.DUMMYFUNCTION("IMPORTRANGE(""https://docs.google.com/spreadsheets/d/1Yj_ptqi66GCucihVvJfMjLAmec39IyEx_6qawtMGysU/edit?usp=sharing"",""สบก!AA25"")"),403888)</f>
        <v>403888</v>
      </c>
      <c r="O57" s="39">
        <f ca="1">IF(L57&gt;0,N57*100/L57,0)</f>
        <v>100.97199999999999</v>
      </c>
      <c r="P57" s="39">
        <f ca="1">IF(M57&gt;0,N57*100/M57,0)</f>
        <v>99.201501207204416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963820</v>
      </c>
      <c r="N66" s="152">
        <f t="shared" ca="1" si="45"/>
        <v>844923.9</v>
      </c>
      <c r="O66" s="151">
        <f t="shared" ref="O66:O68" ca="1" si="46">IF(L66&gt;0,N66*100/L66,0)</f>
        <v>90.154065300896292</v>
      </c>
      <c r="P66" s="151">
        <f t="shared" ref="P66:P68" ca="1" si="47">IF(M66&gt;0,N66*100/M66,0)</f>
        <v>87.664076279803282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963820</v>
      </c>
      <c r="N68" s="88">
        <f t="shared" ca="1" si="49"/>
        <v>844923.9</v>
      </c>
      <c r="O68" s="156">
        <f t="shared" ca="1" si="46"/>
        <v>90.154065300896292</v>
      </c>
      <c r="P68" s="156">
        <f t="shared" ca="1" si="47"/>
        <v>87.664076279803282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IFERROR(__xludf.DUMMYFUNCTION("IMPORTRANGE(""https://docs.google.com/spreadsheets/d/1Yj_ptqi66GCucihVvJfMjLAmec39IyEx_6qawtMGysU/edit?usp=sharing"",""สบก!AI25"")"),580220)</f>
        <v>580220</v>
      </c>
      <c r="N70" s="168">
        <f ca="1">IFERROR(__xludf.DUMMYFUNCTION("IMPORTRANGE(""https://docs.google.com/spreadsheets/d/1Yj_ptqi66GCucihVvJfMjLAmec39IyEx_6qawtMGysU/edit?usp=sharing"",""สบก!AJ25"")"),461323.9)</f>
        <v>461323.9</v>
      </c>
      <c r="O70" s="168">
        <f ca="1">IF(L70&gt;0,N70*100/L70,0)</f>
        <v>83.331629335260118</v>
      </c>
      <c r="P70" s="168">
        <f ca="1">IF(M70&gt;0,N70*100/M70,0)</f>
        <v>79.508445072558686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261100</v>
      </c>
      <c r="N94" s="152">
        <f t="shared" ca="1" si="52"/>
        <v>169977</v>
      </c>
      <c r="O94" s="151">
        <f t="shared" ref="O94:O96" ca="1" si="53">IF(L94&gt;0,N94*100/L94,0)</f>
        <v>79.391405885100426</v>
      </c>
      <c r="P94" s="151">
        <f t="shared" ref="P94:P96" ca="1" si="54">IF(M94&gt;0,N94*100/M94,0)</f>
        <v>65.100344695518956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261100</v>
      </c>
      <c r="N96" s="88">
        <f t="shared" ca="1" si="56"/>
        <v>169977</v>
      </c>
      <c r="O96" s="156">
        <f t="shared" ca="1" si="53"/>
        <v>79.391405885100426</v>
      </c>
      <c r="P96" s="156">
        <f t="shared" ca="1" si="54"/>
        <v>65.100344695518956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IFERROR(__xludf.DUMMYFUNCTION("IMPORTRANGE(""https://docs.google.com/spreadsheets/d/1Yj_ptqi66GCucihVvJfMjLAmec39IyEx_6qawtMGysU/edit?usp=sharing"",""สบก!AR25"")"),169100)</f>
        <v>169100</v>
      </c>
      <c r="N98" s="168">
        <f ca="1">IFERROR(__xludf.DUMMYFUNCTION("IMPORTRANGE(""https://docs.google.com/spreadsheets/d/1Yj_ptqi66GCucihVvJfMjLAmec39IyEx_6qawtMGysU/edit?usp=sharing"",""สบก!AS25"")"),77977)</f>
        <v>77977</v>
      </c>
      <c r="O98" s="168">
        <f ca="1">IF(L98&gt;0,N98*100/L98,0)</f>
        <v>63.863226863226863</v>
      </c>
      <c r="P98" s="168">
        <f ca="1">IF(M98&gt;0,N98*100/M98,0)</f>
        <v>46.112950916617386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815200</v>
      </c>
      <c r="M140" s="152">
        <f t="shared" ca="1" si="64"/>
        <v>949250</v>
      </c>
      <c r="N140" s="152">
        <f t="shared" ca="1" si="64"/>
        <v>565358.52</v>
      </c>
      <c r="O140" s="151">
        <f t="shared" ref="O140:O142" ca="1" si="65">IF(L140&gt;0,N140*100/L140,0)</f>
        <v>69.352124631992154</v>
      </c>
      <c r="P140" s="151">
        <f t="shared" ref="P140:P142" ca="1" si="66">IF(M140&gt;0,N140*100/M140,0)</f>
        <v>59.558442981301027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815200</v>
      </c>
      <c r="M142" s="88">
        <f t="shared" ca="1" si="68"/>
        <v>949250</v>
      </c>
      <c r="N142" s="88">
        <f t="shared" ca="1" si="68"/>
        <v>565358.52</v>
      </c>
      <c r="O142" s="156">
        <f t="shared" ca="1" si="65"/>
        <v>69.352124631992154</v>
      </c>
      <c r="P142" s="156">
        <f t="shared" ca="1" si="66"/>
        <v>59.558442981301027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IFERROR(__xludf.DUMMYFUNCTION("IMPORTRANGE(""https://docs.google.com/spreadsheets/d/1Yj_ptqi66GCucihVvJfMjLAmec39IyEx_6qawtMGysU/edit?usp=sharing"",""สบก!BJ25"")"),949250)</f>
        <v>949250</v>
      </c>
      <c r="N144" s="168">
        <f ca="1">IFERROR(__xludf.DUMMYFUNCTION("IMPORTRANGE(""https://docs.google.com/spreadsheets/d/1Yj_ptqi66GCucihVvJfMjLAmec39IyEx_6qawtMGysU/edit?usp=sharing"",""สบก!BK25"")"),565358.52)</f>
        <v>565358.52</v>
      </c>
      <c r="O144" s="168">
        <f ca="1">IF(L144&gt;0,N144*100/L144,0)</f>
        <v>69.352124631992154</v>
      </c>
      <c r="P144" s="168">
        <f ca="1">IF(M144&gt;0,N144*100/M144,0)</f>
        <v>59.558442981301027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IFERROR(__xludf.DUMMYFUNCTION("IMPORTRANGE(""https://docs.google.com/spreadsheets/d/11923uPwbBZFjjGgGUA6NLw09EwE0CqkOc4q9oUmW1yo/edit?usp=sharing"",""น่าน!J84"")"),164)</f>
        <v>164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IFERROR(__xludf.DUMMYFUNCTION("IMPORTRANGE(""https://docs.google.com/spreadsheets/d/11923uPwbBZFjjGgGUA6NLw09EwE0CqkOc4q9oUmW1yo/edit?usp=sharing"",""น่าน!J85"")"),164)</f>
        <v>164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IFERROR(__xludf.DUMMYFUNCTION("IMPORTRANGE(""https://docs.google.com/spreadsheets/d/11923uPwbBZFjjGgGUA6NLw09EwE0CqkOc4q9oUmW1yo/edit?usp=sharing"",""น่าน!J141"")"),4)</f>
        <v>4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58.423913043478258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58.423913043478258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IFERROR(__xludf.DUMMYFUNCTION("IMPORTRANGE(""https://docs.google.com/spreadsheets/d/1Yj_ptqi66GCucihVvJfMjLAmec39IyEx_6qawtMGysU/edit?usp=sharing"",""สบก!CK25"")"),55200)</f>
        <v>55200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58.423913043478258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IFERROR(__xludf.DUMMYFUNCTION("IMPORTRANGE(""https://docs.google.com/spreadsheets/d/11923uPwbBZFjjGgGUA6NLw09EwE0CqkOc4q9oUmW1yo/edit?usp=sharing"",""น่าน!J228"")"),371)</f>
        <v>371</v>
      </c>
      <c r="K328" s="317">
        <f ca="1">IF(I328&gt;0,J328*100/I328,0)</f>
        <v>46.375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967350</v>
      </c>
      <c r="M329" s="152">
        <f t="shared" ca="1" si="98"/>
        <v>942450</v>
      </c>
      <c r="N329" s="152">
        <f t="shared" ca="1" si="98"/>
        <v>609480</v>
      </c>
      <c r="O329" s="151">
        <f t="shared" ref="O329:O331" ca="1" si="99">IF(L329&gt;0,N329*100/L329,0)</f>
        <v>63.005117072414329</v>
      </c>
      <c r="P329" s="151">
        <f t="shared" ref="P329:P331" ca="1" si="100">IF(M329&gt;0,N329*100/M329,0)</f>
        <v>64.669743752984246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967350</v>
      </c>
      <c r="M331" s="88">
        <f t="shared" ca="1" si="102"/>
        <v>942450</v>
      </c>
      <c r="N331" s="88">
        <f t="shared" ca="1" si="102"/>
        <v>609480</v>
      </c>
      <c r="O331" s="156">
        <f t="shared" ca="1" si="99"/>
        <v>63.005117072414329</v>
      </c>
      <c r="P331" s="156">
        <f t="shared" ca="1" si="100"/>
        <v>64.669743752984246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952350</v>
      </c>
      <c r="M333" s="167">
        <f ca="1">IFERROR(__xludf.DUMMYFUNCTION("IMPORTRANGE(""https://docs.google.com/spreadsheets/d/1Yj_ptqi66GCucihVvJfMjLAmec39IyEx_6qawtMGysU/edit?usp=sharing"",""สบก!DL25"")"),927450)</f>
        <v>927450</v>
      </c>
      <c r="N333" s="168">
        <f ca="1">IFERROR(__xludf.DUMMYFUNCTION("IMPORTRANGE(""https://docs.google.com/spreadsheets/d/1Yj_ptqi66GCucihVvJfMjLAmec39IyEx_6qawtMGysU/edit?usp=sharing"",""สบก!DM25"")"),594480)</f>
        <v>594480</v>
      </c>
      <c r="O333" s="168">
        <f ca="1">IF(L333&gt;0,N333*100/L333,0)</f>
        <v>62.422428728933689</v>
      </c>
      <c r="P333" s="168">
        <f ca="1">IF(M333&gt;0,N333*100/M333,0)</f>
        <v>64.098334142002258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IFERROR(__xludf.DUMMYFUNCTION("IMPORTRANGE(""https://docs.google.com/spreadsheets/d/1Yj_ptqi66GCucihVvJfMjLAmec39IyEx_6qawtMGysU/edit?usp=sharing"",""สบก!DI25"")"),534750)</f>
        <v>534750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IFERROR(__xludf.DUMMYFUNCTION("IMPORTRANGE(""https://docs.google.com/spreadsheets/d/11923uPwbBZFjjGgGUA6NLw09EwE0CqkOc4q9oUmW1yo/edit?usp=sharing"",""น่าน!J234"")"),384)</f>
        <v>384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IFERROR(__xludf.DUMMYFUNCTION("IMPORTRANGE(""https://docs.google.com/spreadsheets/d/11923uPwbBZFjjGgGUA6NLw09EwE0CqkOc4q9oUmW1yo/edit?usp=sharing"",""น่าน!J235"")"),1265.57)</f>
        <v>1265.57</v>
      </c>
      <c r="K340" s="342">
        <f t="shared" ca="1" si="103"/>
        <v>63.278500000000001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IFERROR(__xludf.DUMMYFUNCTION("IMPORTRANGE(""https://docs.google.com/spreadsheets/d/11923uPwbBZFjjGgGUA6NLw09EwE0CqkOc4q9oUmW1yo/edit?usp=sharing"",""น่าน!J236"")"),538)</f>
        <v>538</v>
      </c>
      <c r="K341" s="342">
        <f t="shared" ca="1" si="103"/>
        <v>67.25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IFERROR(__xludf.DUMMYFUNCTION("IMPORTRANGE(""https://docs.google.com/spreadsheets/d/11923uPwbBZFjjGgGUA6NLw09EwE0CqkOc4q9oUmW1yo/edit?usp=sharing"",""น่าน!J237"")"),2373.26)</f>
        <v>2373.2600000000002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IFERROR(__xludf.DUMMYFUNCTION("IMPORTRANGE(""https://docs.google.com/spreadsheets/d/11923uPwbBZFjjGgGUA6NLw09EwE0CqkOc4q9oUmW1yo/edit?usp=sharing"",""น่าน!J238"")"),3)</f>
        <v>3</v>
      </c>
      <c r="K343" s="342">
        <f t="shared" ca="1" si="103"/>
        <v>0.375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IFERROR(__xludf.DUMMYFUNCTION("IMPORTRANGE(""https://docs.google.com/spreadsheets/d/11923uPwbBZFjjGgGUA6NLw09EwE0CqkOc4q9oUmW1yo/edit?usp=sharing"",""น่าน!J239"")"),20.7)</f>
        <v>20.7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IFERROR(__xludf.DUMMYFUNCTION("IMPORTRANGE(""https://docs.google.com/spreadsheets/d/11923uPwbBZFjjGgGUA6NLw09EwE0CqkOc4q9oUmW1yo/edit?usp=sharing"",""น่าน!J240"")"),371)</f>
        <v>371</v>
      </c>
      <c r="K345" s="342">
        <f t="shared" ca="1" si="103"/>
        <v>46.375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IFERROR(__xludf.DUMMYFUNCTION("IMPORTRANGE(""https://docs.google.com/spreadsheets/d/11923uPwbBZFjjGgGUA6NLw09EwE0CqkOc4q9oUmW1yo/edit?usp=sharing"",""น่าน!J241"")"),1808.84)</f>
        <v>1808.84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IFERROR(__xludf.DUMMYFUNCTION("IMPORTRANGE(""https://docs.google.com/spreadsheets/d/11923uPwbBZFjjGgGUA6NLw09EwE0CqkOc4q9oUmW1yo/edit?usp=sharing"",""น่าน!L242"")"),2780094)</f>
        <v>2780094</v>
      </c>
      <c r="M347" s="357"/>
      <c r="N347" s="357">
        <f ca="1">IFERROR(__xludf.DUMMYFUNCTION("IMPORTRANGE(""https://docs.google.com/spreadsheets/d/11923uPwbBZFjjGgGUA6NLw09EwE0CqkOc4q9oUmW1yo/edit?usp=sharing"",""น่าน!M242"")"),873473)</f>
        <v>873473</v>
      </c>
      <c r="O347" s="357">
        <f ca="1">+IF(L347&gt;0,N347*100/L347,0)</f>
        <v>31.418829723023755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IFERROR(__xludf.DUMMYFUNCTION("IMPORTRANGE(""https://docs.google.com/spreadsheets/d/11923uPwbBZFjjGgGUA6NLw09EwE0CqkOc4q9oUmW1yo/edit?usp=sharing"",""น่าน!M244"")"),155229)</f>
        <v>155229</v>
      </c>
      <c r="O349" s="372">
        <f ca="1">+IF(L349&gt;0,N349*100/L349,0)</f>
        <v>44.784916765240474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IFERROR(__xludf.DUMMYFUNCTION("IMPORTRANGE(""https://docs.google.com/spreadsheets/d/11923uPwbBZFjjGgGUA6NLw09EwE0CqkOc4q9oUmW1yo/edit?usp=sharing"",""น่าน!M247"")"),155229)</f>
        <v>155229</v>
      </c>
      <c r="O352" s="165">
        <f t="shared" ca="1" si="105"/>
        <v>44.784916765240474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IFERROR(__xludf.DUMMYFUNCTION("IMPORTRANGE(""https://docs.google.com/spreadsheets/d/11923uPwbBZFjjGgGUA6NLw09EwE0CqkOc4q9oUmW1yo/edit?usp=sharing"",""น่าน!M249"")"),155229)</f>
        <v>155229</v>
      </c>
      <c r="O354" s="168">
        <f t="shared" ca="1" si="105"/>
        <v>44.784916765240474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IFERROR(__xludf.DUMMYFUNCTION("IMPORTRANGE(""https://docs.google.com/spreadsheets/d/11923uPwbBZFjjGgGUA6NLw09EwE0CqkOc4q9oUmW1yo/edit?usp=sharing"",""น่าน!M252"")"),94449)</f>
        <v>94449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IFERROR(__xludf.DUMMYFUNCTION("IMPORTRANGE(""https://docs.google.com/spreadsheets/d/11923uPwbBZFjjGgGUA6NLw09EwE0CqkOc4q9oUmW1yo/edit?usp=sharing"",""น่าน!M253"")"),4680)</f>
        <v>4680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IFERROR(__xludf.DUMMYFUNCTION("IMPORTRANGE(""https://docs.google.com/spreadsheets/d/11923uPwbBZFjjGgGUA6NLw09EwE0CqkOc4q9oUmW1yo/edit?usp=sharing"",""น่าน!M275"")"),221848)</f>
        <v>221848</v>
      </c>
      <c r="O380" s="372">
        <f ca="1">+IF(L380&gt;0,N380*100/L380,0)</f>
        <v>21.569634037257419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IFERROR(__xludf.DUMMYFUNCTION("IMPORTRANGE(""https://docs.google.com/spreadsheets/d/11923uPwbBZFjjGgGUA6NLw09EwE0CqkOc4q9oUmW1yo/edit?usp=sharing"",""น่าน!M278"")"),221848)</f>
        <v>221848</v>
      </c>
      <c r="O383" s="165">
        <f t="shared" ca="1" si="109"/>
        <v>21.569634037257419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IFERROR(__xludf.DUMMYFUNCTION("IMPORTRANGE(""https://docs.google.com/spreadsheets/d/11923uPwbBZFjjGgGUA6NLw09EwE0CqkOc4q9oUmW1yo/edit?usp=sharing"",""น่าน!M280"")"),221848)</f>
        <v>221848</v>
      </c>
      <c r="O385" s="168">
        <f t="shared" ca="1" si="109"/>
        <v>21.569634037257419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IFERROR(__xludf.DUMMYFUNCTION("IMPORTRANGE(""https://docs.google.com/spreadsheets/d/11923uPwbBZFjjGgGUA6NLw09EwE0CqkOc4q9oUmW1yo/edit?usp=sharing"",""น่าน!M281"")"),124170)</f>
        <v>124170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IFERROR(__xludf.DUMMYFUNCTION("IMPORTRANGE(""https://docs.google.com/spreadsheets/d/11923uPwbBZFjjGgGUA6NLw09EwE0CqkOc4q9oUmW1yo/edit?usp=sharing"",""น่าน!M283"")"),93558)</f>
        <v>93558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IFERROR(__xludf.DUMMYFUNCTION("IMPORTRANGE(""https://docs.google.com/spreadsheets/d/11923uPwbBZFjjGgGUA6NLw09EwE0CqkOc4q9oUmW1yo/edit?usp=sharing"",""น่าน!M284"")"),4120)</f>
        <v>4120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IFERROR(__xludf.DUMMYFUNCTION("IMPORTRANGE(""https://docs.google.com/spreadsheets/d/11923uPwbBZFjjGgGUA6NLw09EwE0CqkOc4q9oUmW1yo/edit?usp=sharing"",""น่าน!M296"")"),104663)</f>
        <v>104663</v>
      </c>
      <c r="O401" s="372">
        <f ca="1">+IF(L401&gt;0,N401*100/L401,0)</f>
        <v>60.56886574074074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IFERROR(__xludf.DUMMYFUNCTION("IMPORTRANGE(""https://docs.google.com/spreadsheets/d/11923uPwbBZFjjGgGUA6NLw09EwE0CqkOc4q9oUmW1yo/edit?usp=sharing"",""น่าน!M299"")"),104663)</f>
        <v>104663</v>
      </c>
      <c r="O404" s="168">
        <f t="shared" ca="1" si="112"/>
        <v>60.56886574074074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IFERROR(__xludf.DUMMYFUNCTION("IMPORTRANGE(""https://docs.google.com/spreadsheets/d/11923uPwbBZFjjGgGUA6NLw09EwE0CqkOc4q9oUmW1yo/edit?usp=sharing"",""น่าน!M301"")"),104663)</f>
        <v>104663</v>
      </c>
      <c r="O406" s="168">
        <f t="shared" ca="1" si="112"/>
        <v>60.56886574074074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IFERROR(__xludf.DUMMYFUNCTION("IMPORTRANGE(""https://docs.google.com/spreadsheets/d/11923uPwbBZFjjGgGUA6NLw09EwE0CqkOc4q9oUmW1yo/edit?usp=sharing"",""น่าน!M302"")"),93943)</f>
        <v>93943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IFERROR(__xludf.DUMMYFUNCTION("IMPORTRANGE(""https://docs.google.com/spreadsheets/d/11923uPwbBZFjjGgGUA6NLw09EwE0CqkOc4q9oUmW1yo/edit?usp=sharing"",""น่าน!M305"")"),10720)</f>
        <v>10720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IFERROR(__xludf.DUMMYFUNCTION("IMPORTRANGE(""https://docs.google.com/spreadsheets/d/11923uPwbBZFjjGgGUA6NLw09EwE0CqkOc4q9oUmW1yo/edit?usp=sharing"",""น่าน!J316"")"),30)</f>
        <v>30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IFERROR(__xludf.DUMMYFUNCTION("IMPORTRANGE(""https://docs.google.com/spreadsheets/d/11923uPwbBZFjjGgGUA6NLw09EwE0CqkOc4q9oUmW1yo/edit?usp=sharing"",""น่าน!J317"")"),90)</f>
        <v>90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IFERROR(__xludf.DUMMYFUNCTION("IMPORTRANGE(""https://docs.google.com/spreadsheets/d/11923uPwbBZFjjGgGUA6NLw09EwE0CqkOc4q9oUmW1yo/edit?usp=sharing"",""น่าน!J320"")"),30)</f>
        <v>30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IFERROR(__xludf.DUMMYFUNCTION("IMPORTRANGE(""https://docs.google.com/spreadsheets/d/11923uPwbBZFjjGgGUA6NLw09EwE0CqkOc4q9oUmW1yo/edit?usp=sharing"",""น่าน!M330"")"),88040)</f>
        <v>88040</v>
      </c>
      <c r="O435" s="411">
        <f t="shared" ref="O435:O439" ca="1" si="114">+IF(L435&gt;0,N435*100/L435,0)</f>
        <v>68.354037267080741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IFERROR(__xludf.DUMMYFUNCTION("IMPORTRANGE(""https://docs.google.com/spreadsheets/d/11923uPwbBZFjjGgGUA6NLw09EwE0CqkOc4q9oUmW1yo/edit?usp=sharing"",""น่าน!M332"")"),88040)</f>
        <v>88040</v>
      </c>
      <c r="O437" s="168">
        <f t="shared" ca="1" si="114"/>
        <v>68.354037267080741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IFERROR(__xludf.DUMMYFUNCTION("IMPORTRANGE(""https://docs.google.com/spreadsheets/d/11923uPwbBZFjjGgGUA6NLw09EwE0CqkOc4q9oUmW1yo/edit?usp=sharing"",""น่าน!M334"")"),88040)</f>
        <v>88040</v>
      </c>
      <c r="O439" s="168">
        <f t="shared" ca="1" si="114"/>
        <v>68.354037267080741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IFERROR(__xludf.DUMMYFUNCTION("IMPORTRANGE(""https://docs.google.com/spreadsheets/d/11923uPwbBZFjjGgGUA6NLw09EwE0CqkOc4q9oUmW1yo/edit?usp=sharing"",""น่าน!M338"")"),10040)</f>
        <v>10040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IFERROR(__xludf.DUMMYFUNCTION("IMPORTRANGE(""https://docs.google.com/spreadsheets/d/11923uPwbBZFjjGgGUA6NLw09EwE0CqkOc4q9oUmW1yo/edit?usp=sharing"",""น่าน!J350"")"),56593.38)</f>
        <v>56593.38</v>
      </c>
      <c r="K455" s="371">
        <f ca="1">IF(I455&gt;0,J455*100/I455,0)</f>
        <v>100.04663496384818</v>
      </c>
      <c r="L455" s="372">
        <f ca="1">IFERROR(__xludf.DUMMYFUNCTION("IMPORTRANGE(""https://docs.google.com/spreadsheets/d/11923uPwbBZFjjGgGUA6NLw09EwE0CqkOc4q9oUmW1yo/edit?usp=sharing"",""น่าน!L350"")"),616854)</f>
        <v>616854</v>
      </c>
      <c r="M455" s="372"/>
      <c r="N455" s="372">
        <f ca="1">IFERROR(__xludf.DUMMYFUNCTION("IMPORTRANGE(""https://docs.google.com/spreadsheets/d/11923uPwbBZFjjGgGUA6NLw09EwE0CqkOc4q9oUmW1yo/edit?usp=sharing"",""น่าน!M350"")"),128457)</f>
        <v>128457</v>
      </c>
      <c r="O455" s="372">
        <f t="shared" ref="O455:O459" ca="1" si="116">+IF(L455&gt;0,N455*100/L455,0)</f>
        <v>20.824538707700686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IFERROR(__xludf.DUMMYFUNCTION("IMPORTRANGE(""https://docs.google.com/spreadsheets/d/11923uPwbBZFjjGgGUA6NLw09EwE0CqkOc4q9oUmW1yo/edit?usp=sharing"",""น่าน!L352"")"),616854)</f>
        <v>616854</v>
      </c>
      <c r="M457" s="165"/>
      <c r="N457" s="168">
        <f ca="1">IFERROR(__xludf.DUMMYFUNCTION("IMPORTRANGE(""https://docs.google.com/spreadsheets/d/11923uPwbBZFjjGgGUA6NLw09EwE0CqkOc4q9oUmW1yo/edit?usp=sharing"",""น่าน!M352"")"),128457)</f>
        <v>128457</v>
      </c>
      <c r="O457" s="168">
        <f t="shared" ca="1" si="116"/>
        <v>20.824538707700686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IFERROR(__xludf.DUMMYFUNCTION("IMPORTRANGE(""https://docs.google.com/spreadsheets/d/11923uPwbBZFjjGgGUA6NLw09EwE0CqkOc4q9oUmW1yo/edit?usp=sharing"",""น่าน!L354"")"),616854)</f>
        <v>616854</v>
      </c>
      <c r="M459" s="168"/>
      <c r="N459" s="168">
        <f ca="1">IFERROR(__xludf.DUMMYFUNCTION("IMPORTRANGE(""https://docs.google.com/spreadsheets/d/11923uPwbBZFjjGgGUA6NLw09EwE0CqkOc4q9oUmW1yo/edit?usp=sharing"",""น่าน!M354"")"),128457)</f>
        <v>128457</v>
      </c>
      <c r="O459" s="168">
        <f t="shared" ca="1" si="116"/>
        <v>20.824538707700686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IFERROR(__xludf.DUMMYFUNCTION("IMPORTRANGE(""https://docs.google.com/spreadsheets/d/11923uPwbBZFjjGgGUA6NLw09EwE0CqkOc4q9oUmW1yo/edit?usp=sharing"",""น่าน!M357"")"),72957)</f>
        <v>72957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IFERROR(__xludf.DUMMYFUNCTION("IMPORTRANGE(""https://docs.google.com/spreadsheets/d/11923uPwbBZFjjGgGUA6NLw09EwE0CqkOc4q9oUmW1yo/edit?usp=sharing"",""น่าน!M358"")"),55500)</f>
        <v>55500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IFERROR(__xludf.DUMMYFUNCTION("IMPORTRANGE(""https://docs.google.com/spreadsheets/d/11923uPwbBZFjjGgGUA6NLw09EwE0CqkOc4q9oUmW1yo/edit?usp=sharing"",""น่าน!J359"")"),56593.38)</f>
        <v>56593.38</v>
      </c>
      <c r="K464" s="268">
        <f t="shared" ref="K464:K515" ca="1" si="117">IF(I464&gt;0,J464*100/I464,0)</f>
        <v>100.04663496384818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IFERROR(__xludf.DUMMYFUNCTION("IMPORTRANGE(""https://docs.google.com/spreadsheets/d/11923uPwbBZFjjGgGUA6NLw09EwE0CqkOc4q9oUmW1yo/edit?usp=sharing"",""น่าน!J376"")"),56593.38)</f>
        <v>56593.38</v>
      </c>
      <c r="K481" s="201">
        <f t="shared" ca="1" si="117"/>
        <v>100.04663496384818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IFERROR(__xludf.DUMMYFUNCTION("IMPORTRANGE(""https://docs.google.com/spreadsheets/d/11923uPwbBZFjjGgGUA6NLw09EwE0CqkOc4q9oUmW1yo/edit?usp=sharing"",""น่าน!J378"")"),54263)</f>
        <v>54263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IFERROR(__xludf.DUMMYFUNCTION("IMPORTRANGE(""https://docs.google.com/spreadsheets/d/11923uPwbBZFjjGgGUA6NLw09EwE0CqkOc4q9oUmW1yo/edit?usp=sharing"",""น่าน!J379"")"),8784)</f>
        <v>8784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IFERROR(__xludf.DUMMYFUNCTION("IMPORTRANGE(""https://docs.google.com/spreadsheets/d/11923uPwbBZFjjGgGUA6NLw09EwE0CqkOc4q9oUmW1yo/edit?usp=sharing"",""น่าน!J380"")"),1748.72)</f>
        <v>1748.72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IFERROR(__xludf.DUMMYFUNCTION("IMPORTRANGE(""https://docs.google.com/spreadsheets/d/11923uPwbBZFjjGgGUA6NLw09EwE0CqkOc4q9oUmW1yo/edit?usp=sharing"",""น่าน!J381"")"),186)</f>
        <v>186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IFERROR(__xludf.DUMMYFUNCTION("IMPORTRANGE(""https://docs.google.com/spreadsheets/d/11923uPwbBZFjjGgGUA6NLw09EwE0CqkOc4q9oUmW1yo/edit?usp=sharing"",""น่าน!J382"")"),581.66)</f>
        <v>581.66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IFERROR(__xludf.DUMMYFUNCTION("IMPORTRANGE(""https://docs.google.com/spreadsheets/d/11923uPwbBZFjjGgGUA6NLw09EwE0CqkOc4q9oUmW1yo/edit?usp=sharing"",""น่าน!J384"")"),554.17)</f>
        <v>554.16999999999996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IFERROR(__xludf.DUMMYFUNCTION("IMPORTRANGE(""https://docs.google.com/spreadsheets/d/11923uPwbBZFjjGgGUA6NLw09EwE0CqkOc4q9oUmW1yo/edit?usp=sharing"",""น่าน!J385"")"),103)</f>
        <v>103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IFERROR(__xludf.DUMMYFUNCTION("IMPORTRANGE(""https://docs.google.com/spreadsheets/d/11923uPwbBZFjjGgGUA6NLw09EwE0CqkOc4q9oUmW1yo/edit?usp=sharing"",""น่าน!J386"")"),27.49)</f>
        <v>27.49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IFERROR(__xludf.DUMMYFUNCTION("IMPORTRANGE(""https://docs.google.com/spreadsheets/d/11923uPwbBZFjjGgGUA6NLw09EwE0CqkOc4q9oUmW1yo/edit?usp=sharing"",""น่าน!M428"")"),26076)</f>
        <v>26076</v>
      </c>
      <c r="O533" s="411">
        <f t="shared" ref="O533:O537" ca="1" si="118">+IF(L533&gt;0,N533*100/L533,0)</f>
        <v>75.934769947582993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IFERROR(__xludf.DUMMYFUNCTION("IMPORTRANGE(""https://docs.google.com/spreadsheets/d/11923uPwbBZFjjGgGUA6NLw09EwE0CqkOc4q9oUmW1yo/edit?usp=sharing"",""น่าน!J459"")"),1996)</f>
        <v>1996</v>
      </c>
      <c r="K564" s="371">
        <f ca="1">IF(I564&gt;0,J564*100/I564,0)</f>
        <v>92.837209302325576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IFERROR(__xludf.DUMMYFUNCTION("IMPORTRANGE(""https://docs.google.com/spreadsheets/d/11923uPwbBZFjjGgGUA6NLw09EwE0CqkOc4q9oUmW1yo/edit?usp=sharing"",""น่าน!M459"")"),70990)</f>
        <v>70990</v>
      </c>
      <c r="O564" s="372">
        <f t="shared" ref="O564:O568" ca="1" si="122">+IF(L564&gt;0,N564*100/L564,0)</f>
        <v>49.026243093922652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IFERROR(__xludf.DUMMYFUNCTION("IMPORTRANGE(""https://docs.google.com/spreadsheets/d/11923uPwbBZFjjGgGUA6NLw09EwE0CqkOc4q9oUmW1yo/edit?usp=sharing"",""น่าน!M461"")"),70990)</f>
        <v>70990</v>
      </c>
      <c r="O566" s="168">
        <f t="shared" ca="1" si="122"/>
        <v>49.026243093922652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IFERROR(__xludf.DUMMYFUNCTION("IMPORTRANGE(""https://docs.google.com/spreadsheets/d/11923uPwbBZFjjGgGUA6NLw09EwE0CqkOc4q9oUmW1yo/edit?usp=sharing"",""น่าน!M463"")"),70990)</f>
        <v>70990</v>
      </c>
      <c r="O568" s="168">
        <f t="shared" ca="1" si="122"/>
        <v>49.026243093922652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IFERROR(__xludf.DUMMYFUNCTION("IMPORTRANGE(""https://docs.google.com/spreadsheets/d/11923uPwbBZFjjGgGUA6NLw09EwE0CqkOc4q9oUmW1yo/edit?usp=sharing"",""น่าน!M466"")"),67830)</f>
        <v>67830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IFERROR(__xludf.DUMMYFUNCTION("IMPORTRANGE(""https://docs.google.com/spreadsheets/d/11923uPwbBZFjjGgGUA6NLw09EwE0CqkOc4q9oUmW1yo/edit?usp=sharing"",""น่าน!M467"")"),3160)</f>
        <v>3160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IFERROR(__xludf.DUMMYFUNCTION("IMPORTRANGE(""https://docs.google.com/spreadsheets/d/11923uPwbBZFjjGgGUA6NLw09EwE0CqkOc4q9oUmW1yo/edit?usp=sharing"",""น่าน!J468"")"),1996)</f>
        <v>1996</v>
      </c>
      <c r="K573" s="201">
        <f ca="1">IF(I573&gt;0,J573*100/I573,0)</f>
        <v>92.837209302325576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IFERROR(__xludf.DUMMYFUNCTION("IMPORTRANGE(""https://docs.google.com/spreadsheets/d/11923uPwbBZFjjGgGUA6NLw09EwE0CqkOc4q9oUmW1yo/edit?usp=sharing"",""น่าน!J472"")"),1762)</f>
        <v>1762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IFERROR(__xludf.DUMMYFUNCTION("IMPORTRANGE(""https://docs.google.com/spreadsheets/d/11923uPwbBZFjjGgGUA6NLw09EwE0CqkOc4q9oUmW1yo/edit?usp=sharing"",""น่าน!J473"")"),36)</f>
        <v>36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IFERROR(__xludf.DUMMYFUNCTION("IMPORTRANGE(""https://docs.google.com/spreadsheets/d/11923uPwbBZFjjGgGUA6NLw09EwE0CqkOc4q9oUmW1yo/edit?usp=sharing"",""น่าน!J475"")"),5)</f>
        <v>5</v>
      </c>
      <c r="K580" s="371">
        <f ca="1">IF(I580&gt;0,J580*100/I580,0)</f>
        <v>7.1428571428571432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IFERROR(__xludf.DUMMYFUNCTION("IMPORTRANGE(""https://docs.google.com/spreadsheets/d/11923uPwbBZFjjGgGUA6NLw09EwE0CqkOc4q9oUmW1yo/edit?usp=sharing"",""น่าน!M475"")"),76370)</f>
        <v>76370</v>
      </c>
      <c r="O580" s="372">
        <f t="shared" ref="O580:O584" ca="1" si="124">+IF(L580&gt;0,N580*100/L580,0)</f>
        <v>25.587161188729187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IFERROR(__xludf.DUMMYFUNCTION("IMPORTRANGE(""https://docs.google.com/spreadsheets/d/11923uPwbBZFjjGgGUA6NLw09EwE0CqkOc4q9oUmW1yo/edit?usp=sharing"",""น่าน!M477"")"),76370)</f>
        <v>76370</v>
      </c>
      <c r="O582" s="168">
        <f t="shared" ca="1" si="124"/>
        <v>25.587161188729187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IFERROR(__xludf.DUMMYFUNCTION("IMPORTRANGE(""https://docs.google.com/spreadsheets/d/11923uPwbBZFjjGgGUA6NLw09EwE0CqkOc4q9oUmW1yo/edit?usp=sharing"",""น่าน!M479"")"),76370)</f>
        <v>76370</v>
      </c>
      <c r="O584" s="168">
        <f t="shared" ca="1" si="124"/>
        <v>25.587161188729187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IFERROR(__xludf.DUMMYFUNCTION("IMPORTRANGE(""https://docs.google.com/spreadsheets/d/11923uPwbBZFjjGgGUA6NLw09EwE0CqkOc4q9oUmW1yo/edit?usp=sharing"",""น่าน!M482"")"),73320)</f>
        <v>73320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IFERROR(__xludf.DUMMYFUNCTION("IMPORTRANGE(""https://docs.google.com/spreadsheets/d/11923uPwbBZFjjGgGUA6NLw09EwE0CqkOc4q9oUmW1yo/edit?usp=sharing"",""น่าน!J484"")"),55)</f>
        <v>55</v>
      </c>
      <c r="K589" s="163">
        <f t="shared" ref="K589:K596" ca="1" si="125">IF(I589&gt;0,J589*100/I589,0)</f>
        <v>78.571428571428569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IFERROR(__xludf.DUMMYFUNCTION("IMPORTRANGE(""https://docs.google.com/spreadsheets/d/11923uPwbBZFjjGgGUA6NLw09EwE0CqkOc4q9oUmW1yo/edit?usp=sharing"",""น่าน!J485"")"),19.79)</f>
        <v>19.79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IFERROR(__xludf.DUMMYFUNCTION("IMPORTRANGE(""https://docs.google.com/spreadsheets/d/11923uPwbBZFjjGgGUA6NLw09EwE0CqkOc4q9oUmW1yo/edit?usp=sharing"",""น่าน!J486"")"),47)</f>
        <v>47</v>
      </c>
      <c r="K591" s="163">
        <f t="shared" ca="1" si="125"/>
        <v>67.142857142857139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IFERROR(__xludf.DUMMYFUNCTION("IMPORTRANGE(""https://docs.google.com/spreadsheets/d/11923uPwbBZFjjGgGUA6NLw09EwE0CqkOc4q9oUmW1yo/edit?usp=sharing"",""น่าน!J487"")"),15.24)</f>
        <v>15.24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IFERROR(__xludf.DUMMYFUNCTION("IMPORTRANGE(""https://docs.google.com/spreadsheets/d/11923uPwbBZFjjGgGUA6NLw09EwE0CqkOc4q9oUmW1yo/edit?usp=sharing"",""น่าน!J490"")"),5)</f>
        <v>5</v>
      </c>
      <c r="K595" s="163">
        <f t="shared" ca="1" si="125"/>
        <v>7.1428571428571432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IFERROR(__xludf.DUMMYFUNCTION("IMPORTRANGE(""https://docs.google.com/spreadsheets/d/11923uPwbBZFjjGgGUA6NLw09EwE0CqkOc4q9oUmW1yo/edit?usp=sharing"",""น่าน!J491"")"),1.16)</f>
        <v>1.1599999999999999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8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IFERROR(__xludf.DUMMYFUNCTION("IMPORTRANGE(""https://docs.google.com/spreadsheets/d/11923uPwbBZFjjGgGUA6NLw09EwE0CqkOc4q9oUmW1yo/edit?usp=sharing"",""น่าน!M492"")"),1800)</f>
        <v>1800</v>
      </c>
      <c r="O597" s="411">
        <f t="shared" ref="O597:O601" ca="1" si="126">+IF(L597&gt;0,N597*100/L597,0)</f>
        <v>20.224719101123597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IFERROR(__xludf.DUMMYFUNCTION("IMPORTRANGE(""https://docs.google.com/spreadsheets/d/11923uPwbBZFjjGgGUA6NLw09EwE0CqkOc4q9oUmW1yo/edit?usp=sharing"",""น่าน!J523"")"),3202842.17)</f>
        <v>3202842.17</v>
      </c>
      <c r="K628" s="342">
        <f t="shared" ref="K628:K635" ca="1" si="129">IF(I628&gt;0,J628*100/I628,0)</f>
        <v>62.160167248628426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IFERROR(__xludf.DUMMYFUNCTION("IMPORTRANGE(""https://docs.google.com/spreadsheets/d/11923uPwbBZFjjGgGUA6NLw09EwE0CqkOc4q9oUmW1yo/edit?usp=sharing"",""น่าน!J524"")"),209)</f>
        <v>209</v>
      </c>
      <c r="K629" s="342">
        <f t="shared" ca="1" si="129"/>
        <v>63.914373088685018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IFERROR(__xludf.DUMMYFUNCTION("IMPORTRANGE(""https://docs.google.com/spreadsheets/d/11923uPwbBZFjjGgGUA6NLw09EwE0CqkOc4q9oUmW1yo/edit?usp=sharing"",""น่าน!J525"")"),441463.21)</f>
        <v>441463.21</v>
      </c>
      <c r="K630" s="342">
        <f t="shared" ca="1" si="129"/>
        <v>41.297718754963569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IFERROR(__xludf.DUMMYFUNCTION("IMPORTRANGE(""https://docs.google.com/spreadsheets/d/11923uPwbBZFjjGgGUA6NLw09EwE0CqkOc4q9oUmW1yo/edit?usp=sharing"",""น่าน!J526"")"),63)</f>
        <v>63</v>
      </c>
      <c r="K631" s="342">
        <f t="shared" ca="1" si="129"/>
        <v>92.647058823529406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IFERROR(__xludf.DUMMYFUNCTION("IMPORTRANGE(""https://docs.google.com/spreadsheets/d/11923uPwbBZFjjGgGUA6NLw09EwE0CqkOc4q9oUmW1yo/edit?usp=sharing"",""น่าน!J529"")"),2860000)</f>
        <v>2860000</v>
      </c>
      <c r="K634" s="342">
        <f t="shared" ca="1" si="129"/>
        <v>47.666666666666664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IFERROR(__xludf.DUMMYFUNCTION("IMPORTRANGE(""https://docs.google.com/spreadsheets/d/11923uPwbBZFjjGgGUA6NLw09EwE0CqkOc4q9oUmW1yo/edit?usp=sharing"",""น่าน!I530"")"),223)</f>
        <v>223</v>
      </c>
      <c r="J635" s="505">
        <f ca="1">IFERROR(__xludf.DUMMYFUNCTION("IMPORTRANGE(""https://docs.google.com/spreadsheets/d/11923uPwbBZFjjGgGUA6NLw09EwE0CqkOc4q9oUmW1yo/edit?usp=sharing"",""น่าน!J530"")"),66)</f>
        <v>66</v>
      </c>
      <c r="K635" s="487">
        <f t="shared" ca="1" si="129"/>
        <v>29.59641255605381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IFERROR(__xludf.DUMMYFUNCTION("IMPORTRANGE(""https://docs.google.com/spreadsheets/d/11923uPwbBZFjjGgGUA6NLw09EwE0CqkOc4q9oUmW1yo/edit?usp=sharing"",""น่าน!J541"")"),0)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IFERROR(__xludf.DUMMYFUNCTION("IMPORTRANGE(""https://docs.google.com/spreadsheets/d/11923uPwbBZFjjGgGUA6NLw09EwE0CqkOc4q9oUmW1yo/edit?usp=sharing"",""น่าน!J542"")"),0)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IFERROR(__xludf.DUMMYFUNCTION("IMPORTRANGE(""https://docs.google.com/spreadsheets/d/11923uPwbBZFjjGgGUA6NLw09EwE0CqkOc4q9oUmW1yo/edit?usp=sharing"",""น่าน!I543"")"),0)</f>
        <v>0</v>
      </c>
      <c r="J648" s="536">
        <f ca="1">IFERROR(__xludf.DUMMYFUNCTION("IMPORTRANGE(""https://docs.google.com/spreadsheets/d/11923uPwbBZFjjGgGUA6NLw09EwE0CqkOc4q9oUmW1yo/edit?usp=sharing"",""น่าน!J543"")"),0)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IFERROR(__xludf.DUMMYFUNCTION("IMPORTRANGE(""https://docs.google.com/spreadsheets/d/11923uPwbBZFjjGgGUA6NLw09EwE0CqkOc4q9oUmW1yo/edit?usp=sharing"",""น่าน!L543"")"),0)</f>
        <v>0</v>
      </c>
      <c r="M648" s="521"/>
      <c r="N648" s="538">
        <f ca="1">IFERROR(__xludf.DUMMYFUNCTION("IMPORTRANGE(""https://docs.google.com/spreadsheets/d/11923uPwbBZFjjGgGUA6NLw09EwE0CqkOc4q9oUmW1yo/edit?usp=sharing"",""น่าน!M543"")"),0)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IFERROR(__xludf.DUMMYFUNCTION("IMPORTRANGE(""https://docs.google.com/spreadsheets/d/11923uPwbBZFjjGgGUA6NLw09EwE0CqkOc4q9oUmW1yo/edit?usp=sharing"",""น่าน!I544"")"),0)</f>
        <v>0</v>
      </c>
      <c r="J649" s="536">
        <f ca="1">IFERROR(__xludf.DUMMYFUNCTION("IMPORTRANGE(""https://docs.google.com/spreadsheets/d/11923uPwbBZFjjGgGUA6NLw09EwE0CqkOc4q9oUmW1yo/edit?usp=sharing"",""น่าน!J544"")"),0)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IFERROR(__xludf.DUMMYFUNCTION("IMPORTRANGE(""https://docs.google.com/spreadsheets/d/11923uPwbBZFjjGgGUA6NLw09EwE0CqkOc4q9oUmW1yo/edit?usp=sharing"",""น่าน!L544"")"),0)</f>
        <v>0</v>
      </c>
      <c r="M649" s="521"/>
      <c r="N649" s="538">
        <f ca="1">IFERROR(__xludf.DUMMYFUNCTION("IMPORTRANGE(""https://docs.google.com/spreadsheets/d/11923uPwbBZFjjGgGUA6NLw09EwE0CqkOc4q9oUmW1yo/edit?usp=sharing"",""น่าน!M544"")"),0)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IFERROR(__xludf.DUMMYFUNCTION("IMPORTRANGE(""https://docs.google.com/spreadsheets/d/11923uPwbBZFjjGgGUA6NLw09EwE0CqkOc4q9oUmW1yo/edit?usp=sharing"",""น่าน!I545"")"),0)</f>
        <v>0</v>
      </c>
      <c r="J650" s="536">
        <f ca="1">IFERROR(__xludf.DUMMYFUNCTION("IMPORTRANGE(""https://docs.google.com/spreadsheets/d/11923uPwbBZFjjGgGUA6NLw09EwE0CqkOc4q9oUmW1yo/edit?usp=sharing"",""น่าน!J545"")"),0)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IFERROR(__xludf.DUMMYFUNCTION("IMPORTRANGE(""https://docs.google.com/spreadsheets/d/11923uPwbBZFjjGgGUA6NLw09EwE0CqkOc4q9oUmW1yo/edit?usp=sharing"",""น่าน!L545"")"),0)</f>
        <v>0</v>
      </c>
      <c r="M650" s="521"/>
      <c r="N650" s="538">
        <f ca="1">IFERROR(__xludf.DUMMYFUNCTION("IMPORTRANGE(""https://docs.google.com/spreadsheets/d/11923uPwbBZFjjGgGUA6NLw09EwE0CqkOc4q9oUmW1yo/edit?usp=sharing"",""น่าน!M545"")"),0)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IFERROR(__xludf.DUMMYFUNCTION("IMPORTRANGE(""https://docs.google.com/spreadsheets/d/11923uPwbBZFjjGgGUA6NLw09EwE0CqkOc4q9oUmW1yo/edit?usp=sharing"",""น่าน!I546"")"),0)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IFERROR(__xludf.DUMMYFUNCTION("IMPORTRANGE(""https://docs.google.com/spreadsheets/d/11923uPwbBZFjjGgGUA6NLw09EwE0CqkOc4q9oUmW1yo/edit?usp=sharing"",""น่าน!L546"")"),0)</f>
        <v>0</v>
      </c>
      <c r="M651" s="521"/>
      <c r="N651" s="538">
        <f ca="1">IFERROR(__xludf.DUMMYFUNCTION("IMPORTRANGE(""https://docs.google.com/spreadsheets/d/11923uPwbBZFjjGgGUA6NLw09EwE0CqkOc4q9oUmW1yo/edit?usp=sharing"",""น่าน!M546"")"),0)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IFERROR(__xludf.DUMMYFUNCTION("IMPORTRANGE(""https://docs.google.com/spreadsheets/d/11923uPwbBZFjjGgGUA6NLw09EwE0CqkOc4q9oUmW1yo/edit?usp=sharing"",""น่าน!J547"")"),0)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IFERROR(__xludf.DUMMYFUNCTION("IMPORTRANGE(""https://docs.google.com/spreadsheets/d/11923uPwbBZFjjGgGUA6NLw09EwE0CqkOc4q9oUmW1yo/edit?usp=sharing"",""น่าน!J548"")"),0)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IFERROR(__xludf.DUMMYFUNCTION("IMPORTRANGE(""https://docs.google.com/spreadsheets/d/11923uPwbBZFjjGgGUA6NLw09EwE0CqkOc4q9oUmW1yo/edit?usp=sharing"",""น่าน!J550"")"),0)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IFERROR(__xludf.DUMMYFUNCTION("IMPORTRANGE(""https://docs.google.com/spreadsheets/d/11923uPwbBZFjjGgGUA6NLw09EwE0CqkOc4q9oUmW1yo/edit?usp=sharing"",""น่าน!J551"")"),0)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IFERROR(__xludf.DUMMYFUNCTION("IMPORTRANGE(""https://docs.google.com/spreadsheets/d/11923uPwbBZFjjGgGUA6NLw09EwE0CqkOc4q9oUmW1yo/edit?usp=sharing"",""น่าน!J552"")"),0)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IFERROR(__xludf.DUMMYFUNCTION("IMPORTRANGE(""https://docs.google.com/spreadsheets/d/11923uPwbBZFjjGgGUA6NLw09EwE0CqkOc4q9oUmW1yo/edit?usp=sharing"",""น่าน!J553"")"),0)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IFERROR(__xludf.DUMMYFUNCTION("IMPORTRANGE(""https://docs.google.com/spreadsheets/d/11923uPwbBZFjjGgGUA6NLw09EwE0CqkOc4q9oUmW1yo/edit?usp=sharing"",""น่าน!J554"")"),0)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IFERROR(__xludf.DUMMYFUNCTION("IMPORTRANGE(""https://docs.google.com/spreadsheets/d/11923uPwbBZFjjGgGUA6NLw09EwE0CqkOc4q9oUmW1yo/edit?usp=sharing"",""น่าน!J555"")"),0)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IFERROR(__xludf.DUMMYFUNCTION("IMPORTRANGE(""https://docs.google.com/spreadsheets/d/11923uPwbBZFjjGgGUA6NLw09EwE0CqkOc4q9oUmW1yo/edit?usp=sharing"",""น่าน!J556"")"),0)</f>
        <v>0</v>
      </c>
      <c r="K661" s="537"/>
      <c r="L661" s="522">
        <f ca="1">IFERROR(__xludf.DUMMYFUNCTION("IMPORTRANGE(""https://docs.google.com/spreadsheets/d/11923uPwbBZFjjGgGUA6NLw09EwE0CqkOc4q9oUmW1yo/edit?usp=sharing"",""น่าน!L556"")"),0)</f>
        <v>0</v>
      </c>
      <c r="M661" s="521"/>
      <c r="N661" s="538">
        <f ca="1">IFERROR(__xludf.DUMMYFUNCTION("IMPORTRANGE(""https://docs.google.com/spreadsheets/d/11923uPwbBZFjjGgGUA6NLw09EwE0CqkOc4q9oUmW1yo/edit?usp=sharing"",""น่าน!M556"")"),0)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IFERROR(__xludf.DUMMYFUNCTION("IMPORTRANGE(""https://docs.google.com/spreadsheets/d/11923uPwbBZFjjGgGUA6NLw09EwE0CqkOc4q9oUmW1yo/edit?usp=sharing"",""น่าน!J557"")"),0)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IFERROR(__xludf.DUMMYFUNCTION("IMPORTRANGE(""https://docs.google.com/spreadsheets/d/11923uPwbBZFjjGgGUA6NLw09EwE0CqkOc4q9oUmW1yo/edit?usp=sharing"",""น่าน!I558"")"),0)</f>
        <v>0</v>
      </c>
      <c r="J663" s="536">
        <f ca="1">IFERROR(__xludf.DUMMYFUNCTION("IMPORTRANGE(""https://docs.google.com/spreadsheets/d/11923uPwbBZFjjGgGUA6NLw09EwE0CqkOc4q9oUmW1yo/edit?usp=sharing"",""น่าน!J558"")"),0)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IFERROR(__xludf.DUMMYFUNCTION("IMPORTRANGE(""https://docs.google.com/spreadsheets/d/11923uPwbBZFjjGgGUA6NLw09EwE0CqkOc4q9oUmW1yo/edit?usp=sharing"",""น่าน!I560"")"),0)</f>
        <v>0</v>
      </c>
      <c r="J665" s="536">
        <f ca="1">IFERROR(__xludf.DUMMYFUNCTION("IMPORTRANGE(""https://docs.google.com/spreadsheets/d/11923uPwbBZFjjGgGUA6NLw09EwE0CqkOc4q9oUmW1yo/edit?usp=sharing"",""น่าน!J560"")"),0)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IFERROR(__xludf.DUMMYFUNCTION("IMPORTRANGE(""https://docs.google.com/spreadsheets/d/11923uPwbBZFjjGgGUA6NLw09EwE0CqkOc4q9oUmW1yo/edit?usp=sharing"",""น่าน!L560"")"),0)</f>
        <v>0</v>
      </c>
      <c r="M665" s="521"/>
      <c r="N665" s="538">
        <f ca="1">IFERROR(__xludf.DUMMYFUNCTION("IMPORTRANGE(""https://docs.google.com/spreadsheets/d/11923uPwbBZFjjGgGUA6NLw09EwE0CqkOc4q9oUmW1yo/edit?usp=sharing"",""น่าน!M560"")"),0)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IFERROR(__xludf.DUMMYFUNCTION("IMPORTRANGE(""https://docs.google.com/spreadsheets/d/11923uPwbBZFjjGgGUA6NLw09EwE0CqkOc4q9oUmW1yo/edit?usp=sharing"",""น่าน!J561"")"),0)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IFERROR(__xludf.DUMMYFUNCTION("IMPORTRANGE(""https://docs.google.com/spreadsheets/d/11923uPwbBZFjjGgGUA6NLw09EwE0CqkOc4q9oUmW1yo/edit?usp=sharing"",""น่าน!J562"")"),0)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IFERROR(__xludf.DUMMYFUNCTION("IMPORTRANGE(""https://docs.google.com/spreadsheets/d/11923uPwbBZFjjGgGUA6NLw09EwE0CqkOc4q9oUmW1yo/edit?usp=sharing"",""น่าน!I563"")"),0)</f>
        <v>0</v>
      </c>
      <c r="J668" s="536">
        <f ca="1">IFERROR(__xludf.DUMMYFUNCTION("IMPORTRANGE(""https://docs.google.com/spreadsheets/d/11923uPwbBZFjjGgGUA6NLw09EwE0CqkOc4q9oUmW1yo/edit?usp=sharing"",""น่าน!J563"")"),0)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IFERROR(__xludf.DUMMYFUNCTION("IMPORTRANGE(""https://docs.google.com/spreadsheets/d/11923uPwbBZFjjGgGUA6NLw09EwE0CqkOc4q9oUmW1yo/edit?usp=sharing"",""น่าน!L563"")"),0)</f>
        <v>0</v>
      </c>
      <c r="M668" s="521"/>
      <c r="N668" s="538">
        <f ca="1">IFERROR(__xludf.DUMMYFUNCTION("IMPORTRANGE(""https://docs.google.com/spreadsheets/d/11923uPwbBZFjjGgGUA6NLw09EwE0CqkOc4q9oUmW1yo/edit?usp=sharing"",""น่าน!M563"")"),0)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IFERROR(__xludf.DUMMYFUNCTION("IMPORTRANGE(""https://docs.google.com/spreadsheets/d/11923uPwbBZFjjGgGUA6NLw09EwE0CqkOc4q9oUmW1yo/edit?usp=sharing"",""น่าน!J564"")"),0)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IFERROR(__xludf.DUMMYFUNCTION("IMPORTRANGE(""https://docs.google.com/spreadsheets/d/11923uPwbBZFjjGgGUA6NLw09EwE0CqkOc4q9oUmW1yo/edit?usp=sharing"",""น่าน!J565"")"),0)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IFERROR(__xludf.DUMMYFUNCTION("IMPORTRANGE(""https://docs.google.com/spreadsheets/d/11923uPwbBZFjjGgGUA6NLw09EwE0CqkOc4q9oUmW1yo/edit?usp=sharing"",""น่าน!I566"")"),0)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IFERROR(__xludf.DUMMYFUNCTION("IMPORTRANGE(""https://docs.google.com/spreadsheets/d/11923uPwbBZFjjGgGUA6NLw09EwE0CqkOc4q9oUmW1yo/edit?usp=sharing"",""น่าน!L566"")"),0)</f>
        <v>0</v>
      </c>
      <c r="M671" s="521"/>
      <c r="N671" s="538">
        <f ca="1">IFERROR(__xludf.DUMMYFUNCTION("IMPORTRANGE(""https://docs.google.com/spreadsheets/d/11923uPwbBZFjjGgGUA6NLw09EwE0CqkOc4q9oUmW1yo/edit?usp=sharing"",""น่าน!M566"")"),0)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IFERROR(__xludf.DUMMYFUNCTION("IMPORTRANGE(""https://docs.google.com/spreadsheets/d/11923uPwbBZFjjGgGUA6NLw09EwE0CqkOc4q9oUmW1yo/edit?usp=sharing"",""น่าน!J567"")"),0)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IFERROR(__xludf.DUMMYFUNCTION("IMPORTRANGE(""https://docs.google.com/spreadsheets/d/11923uPwbBZFjjGgGUA6NLw09EwE0CqkOc4q9oUmW1yo/edit?usp=sharing"",""น่าน!J568"")"),0)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IFERROR(__xludf.DUMMYFUNCTION("IMPORTRANGE(""https://docs.google.com/spreadsheets/d/11923uPwbBZFjjGgGUA6NLw09EwE0CqkOc4q9oUmW1yo/edit?usp=sharing"",""น่าน!J569"")"),0)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IFERROR(__xludf.DUMMYFUNCTION("IMPORTRANGE(""https://docs.google.com/spreadsheets/d/11923uPwbBZFjjGgGUA6NLw09EwE0CqkOc4q9oUmW1yo/edit?usp=sharing"",""น่าน!J570"")"),0)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IFERROR(__xludf.DUMMYFUNCTION("IMPORTRANGE(""https://docs.google.com/spreadsheets/d/11923uPwbBZFjjGgGUA6NLw09EwE0CqkOc4q9oUmW1yo/edit?usp=sharing"",""น่าน!J571"")"),0)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IFERROR(__xludf.DUMMYFUNCTION("IMPORTRANGE(""https://docs.google.com/spreadsheets/d/11923uPwbBZFjjGgGUA6NLw09EwE0CqkOc4q9oUmW1yo/edit?usp=sharing"",""น่าน!J572"")"),0)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272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6316311</v>
      </c>
      <c r="M8" s="23">
        <f t="shared" ca="1" si="0"/>
        <v>3924275</v>
      </c>
      <c r="N8" s="23">
        <f t="shared" ca="1" si="0"/>
        <v>3850648.0100000002</v>
      </c>
      <c r="O8" s="22">
        <f t="shared" ref="O8:O16" ca="1" si="1">IF(L8&gt;0,N8*100/L8,0)</f>
        <v>60.963559425747086</v>
      </c>
      <c r="P8" s="22">
        <f t="shared" ref="P8:P16" ca="1" si="2">IF(M8&gt;0,N8*100/M8,0)</f>
        <v>98.123806562995711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6316311</v>
      </c>
      <c r="M10" s="30">
        <f t="shared" ca="1" si="4"/>
        <v>3924275</v>
      </c>
      <c r="N10" s="30">
        <f t="shared" ca="1" si="4"/>
        <v>3850648.0100000002</v>
      </c>
      <c r="O10" s="29">
        <f t="shared" ca="1" si="1"/>
        <v>60.963559425747086</v>
      </c>
      <c r="P10" s="29">
        <f t="shared" ca="1" si="2"/>
        <v>98.123806562995711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5924511</v>
      </c>
      <c r="M12" s="39">
        <f t="shared" ca="1" si="6"/>
        <v>3532475</v>
      </c>
      <c r="N12" s="39">
        <f t="shared" ca="1" si="6"/>
        <v>3458848.0100000002</v>
      </c>
      <c r="O12" s="39">
        <f t="shared" ca="1" si="1"/>
        <v>58.381999965904356</v>
      </c>
      <c r="P12" s="39">
        <f t="shared" ca="1" si="2"/>
        <v>97.915710939214009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4192311</v>
      </c>
      <c r="M14" s="39">
        <f t="shared" si="8"/>
        <v>0</v>
      </c>
      <c r="N14" s="39">
        <f t="shared" ca="1" si="8"/>
        <v>1020817.7899999999</v>
      </c>
      <c r="O14" s="39">
        <f t="shared" ca="1" si="1"/>
        <v>24.349762935049423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3924275</v>
      </c>
      <c r="N18" s="23">
        <f t="shared" ca="1" si="11"/>
        <v>2829830.22</v>
      </c>
      <c r="O18" s="22">
        <f t="shared" ref="O18:O20" ca="1" si="12">IF(L18&gt;0,N18*100/L18,0)</f>
        <v>75.084215316241583</v>
      </c>
      <c r="P18" s="22">
        <f t="shared" ref="P18:P26" ca="1" si="13">IF(M18&gt;0,N18*100/M18,0)</f>
        <v>72.110905071637433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3924275</v>
      </c>
      <c r="N20" s="30">
        <f t="shared" ca="1" si="15"/>
        <v>2829830.22</v>
      </c>
      <c r="O20" s="29">
        <f t="shared" ca="1" si="12"/>
        <v>75.084215316241583</v>
      </c>
      <c r="P20" s="29">
        <f t="shared" ca="1" si="13"/>
        <v>72.110905071637433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3377075</v>
      </c>
      <c r="M22" s="42">
        <f t="shared" ca="1" si="18"/>
        <v>3532475</v>
      </c>
      <c r="N22" s="39">
        <f t="shared" ca="1" si="18"/>
        <v>2438030.2200000002</v>
      </c>
      <c r="O22" s="39">
        <f t="shared" ca="1" si="17"/>
        <v>72.193546782348633</v>
      </c>
      <c r="P22" s="39">
        <f t="shared" ca="1" si="13"/>
        <v>69.017621356131329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1644875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2547436</v>
      </c>
      <c r="M28" s="23">
        <f t="shared" si="23"/>
        <v>0</v>
      </c>
      <c r="N28" s="23">
        <f t="shared" ca="1" si="23"/>
        <v>1020817.7899999999</v>
      </c>
      <c r="O28" s="22">
        <f t="shared" ref="O28:O30" ca="1" si="24">IF(L28&gt;0,N28*100/L28,0)</f>
        <v>40.07236256377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2547436</v>
      </c>
      <c r="M30" s="30">
        <f t="shared" si="27"/>
        <v>0</v>
      </c>
      <c r="N30" s="30">
        <f t="shared" ca="1" si="27"/>
        <v>1020817.7899999999</v>
      </c>
      <c r="O30" s="29">
        <f t="shared" ca="1" si="24"/>
        <v>40.07236256377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2547436</v>
      </c>
      <c r="M32" s="39">
        <f t="shared" si="30"/>
        <v>0</v>
      </c>
      <c r="N32" s="39">
        <f t="shared" ca="1" si="30"/>
        <v>1020817.7899999999</v>
      </c>
      <c r="O32" s="39">
        <f t="shared" ca="1" si="29"/>
        <v>40.07236256377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2547436</v>
      </c>
      <c r="M34" s="39">
        <f t="shared" si="32"/>
        <v>0</v>
      </c>
      <c r="N34" s="39">
        <f t="shared" ca="1" si="32"/>
        <v>1020817.7899999999</v>
      </c>
      <c r="O34" s="39">
        <f t="shared" ca="1" si="29"/>
        <v>40.07236256377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3768875</v>
      </c>
      <c r="M37" s="55">
        <f t="shared" ca="1" si="33"/>
        <v>3924275</v>
      </c>
      <c r="N37" s="55">
        <f t="shared" ca="1" si="33"/>
        <v>2829830.22</v>
      </c>
      <c r="O37" s="56">
        <f t="shared" ca="1" si="29"/>
        <v>75.084215316241583</v>
      </c>
      <c r="P37" s="56">
        <f t="shared" ca="1" si="25"/>
        <v>72.110905071637433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811700</v>
      </c>
      <c r="N41" s="79">
        <f t="shared" ca="1" si="34"/>
        <v>603705.78</v>
      </c>
      <c r="O41" s="78">
        <f t="shared" ref="O41:O43" ca="1" si="35">IF(L41&gt;0,N41*100/L41,0)</f>
        <v>74.375481089072323</v>
      </c>
      <c r="P41" s="78">
        <f t="shared" ref="P41:P43" ca="1" si="36">IF(M41&gt;0,N41*100/M41,0)</f>
        <v>74.375481089072323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811700</v>
      </c>
      <c r="N43" s="79">
        <f t="shared" ca="1" si="38"/>
        <v>603705.78</v>
      </c>
      <c r="O43" s="78">
        <f t="shared" ca="1" si="35"/>
        <v>74.375481089072323</v>
      </c>
      <c r="P43" s="78">
        <f t="shared" ca="1" si="36"/>
        <v>74.375481089072323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IFERROR(__xludf.DUMMYFUNCTION("IMPORTRANGE(""https://docs.google.com/spreadsheets/d/1Yj_ptqi66GCucihVvJfMjLAmec39IyEx_6qawtMGysU/edit?usp=sharing"",""สบก!Q26"")"),619700)</f>
        <v>619700</v>
      </c>
      <c r="N45" s="50">
        <f ca="1">IFERROR(__xludf.DUMMYFUNCTION("IMPORTRANGE(""https://docs.google.com/spreadsheets/d/1Yj_ptqi66GCucihVvJfMjLAmec39IyEx_6qawtMGysU/edit?usp=sharing"",""สบก!R26"")"),411705.78)</f>
        <v>411705.78</v>
      </c>
      <c r="O45" s="39">
        <f ca="1">IF(L45&gt;0,N45*100/L45,0)</f>
        <v>66.436304663546878</v>
      </c>
      <c r="P45" s="39">
        <f ca="1">IF(M45&gt;0,N45*100/M45,0)</f>
        <v>66.436304663546878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446080</v>
      </c>
      <c r="N53" s="121">
        <f t="shared" ca="1" si="39"/>
        <v>333530</v>
      </c>
      <c r="O53" s="120">
        <f t="shared" ref="O53:O55" ca="1" si="40">IF(L53&gt;0,N53*100/L53,0)</f>
        <v>73.142543859649123</v>
      </c>
      <c r="P53" s="120">
        <f t="shared" ref="P53:P55" ca="1" si="41">IF(M53&gt;0,N53*100/M53,0)</f>
        <v>74.769099713055951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446080</v>
      </c>
      <c r="N55" s="121">
        <f t="shared" ca="1" si="43"/>
        <v>333530</v>
      </c>
      <c r="O55" s="120">
        <f t="shared" ca="1" si="40"/>
        <v>73.142543859649123</v>
      </c>
      <c r="P55" s="120">
        <f t="shared" ca="1" si="41"/>
        <v>74.769099713055951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IFERROR(__xludf.DUMMYFUNCTION("IMPORTRANGE(""https://docs.google.com/spreadsheets/d/1Yj_ptqi66GCucihVvJfMjLAmec39IyEx_6qawtMGysU/edit?usp=sharing"",""สบก!Z26"")"),446080)</f>
        <v>446080</v>
      </c>
      <c r="N57" s="50">
        <f ca="1">IFERROR(__xludf.DUMMYFUNCTION("IMPORTRANGE(""https://docs.google.com/spreadsheets/d/1Yj_ptqi66GCucihVvJfMjLAmec39IyEx_6qawtMGysU/edit?usp=sharing"",""สบก!AA26"")"),333530)</f>
        <v>333530</v>
      </c>
      <c r="O57" s="39">
        <f ca="1">IF(L57&gt;0,N57*100/L57,0)</f>
        <v>73.142543859649123</v>
      </c>
      <c r="P57" s="39">
        <f ca="1">IF(M57&gt;0,N57*100/M57,0)</f>
        <v>74.769099713055951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418720</v>
      </c>
      <c r="N66" s="152">
        <f t="shared" ca="1" si="45"/>
        <v>228534.74</v>
      </c>
      <c r="O66" s="151">
        <f t="shared" ref="O66:O68" ca="1" si="46">IF(L66&gt;0,N66*100/L66,0)</f>
        <v>59.82584816753927</v>
      </c>
      <c r="P66" s="151">
        <f t="shared" ref="P66:P68" ca="1" si="47">IF(M66&gt;0,N66*100/M66,0)</f>
        <v>54.579370462361481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418720</v>
      </c>
      <c r="N68" s="88">
        <f t="shared" ca="1" si="49"/>
        <v>228534.74</v>
      </c>
      <c r="O68" s="156">
        <f t="shared" ca="1" si="46"/>
        <v>59.82584816753927</v>
      </c>
      <c r="P68" s="156">
        <f t="shared" ca="1" si="47"/>
        <v>54.579370462361481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IFERROR(__xludf.DUMMYFUNCTION("IMPORTRANGE(""https://docs.google.com/spreadsheets/d/1Yj_ptqi66GCucihVvJfMjLAmec39IyEx_6qawtMGysU/edit?usp=sharing"",""สบก!AI26"")"),418720)</f>
        <v>418720</v>
      </c>
      <c r="N70" s="168">
        <f ca="1">IFERROR(__xludf.DUMMYFUNCTION("IMPORTRANGE(""https://docs.google.com/spreadsheets/d/1Yj_ptqi66GCucihVvJfMjLAmec39IyEx_6qawtMGysU/edit?usp=sharing"",""สบก!AJ26"")"),228534.74)</f>
        <v>228534.74</v>
      </c>
      <c r="O70" s="168">
        <f ca="1">IF(L70&gt;0,N70*100/L70,0)</f>
        <v>59.82584816753927</v>
      </c>
      <c r="P70" s="168">
        <f ca="1">IF(M70&gt;0,N70*100/M70,0)</f>
        <v>54.579370462361481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254715</v>
      </c>
      <c r="O94" s="151">
        <f t="shared" ref="O94:O96" ca="1" si="53">IF(L94&gt;0,N94*100/L94,0)</f>
        <v>79.857975921745677</v>
      </c>
      <c r="P94" s="151">
        <f t="shared" ref="P94:P96" ca="1" si="54">IF(M94&gt;0,N94*100/M94,0)</f>
        <v>79.857975921745677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254715</v>
      </c>
      <c r="O96" s="156">
        <f t="shared" ca="1" si="53"/>
        <v>79.857975921745677</v>
      </c>
      <c r="P96" s="156">
        <f t="shared" ca="1" si="54"/>
        <v>79.857975921745677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IFERROR(__xludf.DUMMYFUNCTION("IMPORTRANGE(""https://docs.google.com/spreadsheets/d/1Yj_ptqi66GCucihVvJfMjLAmec39IyEx_6qawtMGysU/edit?usp=sharing"",""สบก!AR26"")"),134160)</f>
        <v>134160</v>
      </c>
      <c r="N98" s="168">
        <f ca="1">IFERROR(__xludf.DUMMYFUNCTION("IMPORTRANGE(""https://docs.google.com/spreadsheets/d/1Yj_ptqi66GCucihVvJfMjLAmec39IyEx_6qawtMGysU/edit?usp=sharing"",""สบก!AS26"")"),69915)</f>
        <v>69915</v>
      </c>
      <c r="O98" s="168">
        <f ca="1">IF(L98&gt;0,N98*100/L98,0)</f>
        <v>52.113148479427551</v>
      </c>
      <c r="P98" s="168">
        <f ca="1">IF(M98&gt;0,N98*100/M98,0)</f>
        <v>52.113148479427551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69161</v>
      </c>
      <c r="O118" s="151">
        <f t="shared" ref="O118:O120" ca="1" si="59">IF(L118&gt;0,N118*100/L118,0)</f>
        <v>83.892527899078118</v>
      </c>
      <c r="P118" s="151">
        <f t="shared" ref="P118:P120" ca="1" si="60">IF(M118&gt;0,N118*100/M118,0)</f>
        <v>83.892527899078118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69161</v>
      </c>
      <c r="O120" s="156">
        <f t="shared" ca="1" si="59"/>
        <v>83.892527899078118</v>
      </c>
      <c r="P120" s="156">
        <f t="shared" ca="1" si="60"/>
        <v>83.892527899078118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IFERROR(__xludf.DUMMYFUNCTION("IMPORTRANGE(""https://docs.google.com/spreadsheets/d/1Yj_ptqi66GCucihVvJfMjLAmec39IyEx_6qawtMGysU/edit?usp=sharing"",""สบก!BA26"")"),82440)</f>
        <v>82440</v>
      </c>
      <c r="N122" s="168">
        <f ca="1">IFERROR(__xludf.DUMMYFUNCTION("IMPORTRANGE(""https://docs.google.com/spreadsheets/d/1Yj_ptqi66GCucihVvJfMjLAmec39IyEx_6qawtMGysU/edit?usp=sharing"",""สบก!BB26"")"),69161)</f>
        <v>69161</v>
      </c>
      <c r="O122" s="168">
        <f ca="1">IF(L122&gt;0,N122*100/L122,0)</f>
        <v>83.892527899078118</v>
      </c>
      <c r="P122" s="168">
        <f ca="1">IF(M122&gt;0,N122*100/M122,0)</f>
        <v>83.892527899078118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828600</v>
      </c>
      <c r="M140" s="152">
        <f t="shared" ca="1" si="64"/>
        <v>882700</v>
      </c>
      <c r="N140" s="152">
        <f t="shared" ca="1" si="64"/>
        <v>654654</v>
      </c>
      <c r="O140" s="151">
        <f t="shared" ref="O140:O142" ca="1" si="65">IF(L140&gt;0,N140*100/L140,0)</f>
        <v>79.007241129616219</v>
      </c>
      <c r="P140" s="151">
        <f t="shared" ref="P140:P142" ca="1" si="66">IF(M140&gt;0,N140*100/M140,0)</f>
        <v>74.164948453608247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828600</v>
      </c>
      <c r="M142" s="88">
        <f t="shared" ca="1" si="68"/>
        <v>882700</v>
      </c>
      <c r="N142" s="88">
        <f t="shared" ca="1" si="68"/>
        <v>654654</v>
      </c>
      <c r="O142" s="156">
        <f t="shared" ca="1" si="65"/>
        <v>79.007241129616219</v>
      </c>
      <c r="P142" s="156">
        <f t="shared" ca="1" si="66"/>
        <v>74.164948453608247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IFERROR(__xludf.DUMMYFUNCTION("IMPORTRANGE(""https://docs.google.com/spreadsheets/d/1Yj_ptqi66GCucihVvJfMjLAmec39IyEx_6qawtMGysU/edit?usp=sharing"",""สบก!BJ26"")"),882700)</f>
        <v>882700</v>
      </c>
      <c r="N144" s="168">
        <f ca="1">IFERROR(__xludf.DUMMYFUNCTION("IMPORTRANGE(""https://docs.google.com/spreadsheets/d/1Yj_ptqi66GCucihVvJfMjLAmec39IyEx_6qawtMGysU/edit?usp=sharing"",""สบก!BK26"")"),654654)</f>
        <v>654654</v>
      </c>
      <c r="O144" s="168">
        <f ca="1">IF(L144&gt;0,N144*100/L144,0)</f>
        <v>79.007241129616219</v>
      </c>
      <c r="P144" s="168">
        <f ca="1">IF(M144&gt;0,N144*100/M144,0)</f>
        <v>74.164948453608247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IFERROR(__xludf.DUMMYFUNCTION("IMPORTRANGE(""https://docs.google.com/spreadsheets/d/11923uPwbBZFjjGgGUA6NLw09EwE0CqkOc4q9oUmW1yo/edit?usp=sharing"",""พะเยา!J84"")"),170)</f>
        <v>170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IFERROR(__xludf.DUMMYFUNCTION("IMPORTRANGE(""https://docs.google.com/spreadsheets/d/11923uPwbBZFjjGgGUA6NLw09EwE0CqkOc4q9oUmW1yo/edit?usp=sharing"",""พะเยา!J85"")"),170)</f>
        <v>170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27769</v>
      </c>
      <c r="O250" s="151">
        <f t="shared" ref="O250:O252" ca="1" si="78">IF(L250&gt;0,N250*100/L250,0)</f>
        <v>38.892156862745097</v>
      </c>
      <c r="P250" s="151">
        <f t="shared" ref="P250:P252" ca="1" si="79">IF(M250&gt;0,N250*100/M250,0)</f>
        <v>38.892156862745097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27769</v>
      </c>
      <c r="O252" s="156">
        <f t="shared" ca="1" si="78"/>
        <v>38.892156862745097</v>
      </c>
      <c r="P252" s="156">
        <f t="shared" ca="1" si="79"/>
        <v>38.892156862745097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IFERROR(__xludf.DUMMYFUNCTION("IMPORTRANGE(""https://docs.google.com/spreadsheets/d/1Yj_ptqi66GCucihVvJfMjLAmec39IyEx_6qawtMGysU/edit?usp=sharing"",""สบก!CB26"")"),71400)</f>
        <v>71400</v>
      </c>
      <c r="N254" s="168">
        <f ca="1">IFERROR(__xludf.DUMMYFUNCTION("IMPORTRANGE(""https://docs.google.com/spreadsheets/d/1Yj_ptqi66GCucihVvJfMjLAmec39IyEx_6qawtMGysU/edit?usp=sharing"",""สบก!CC26"")"),27769)</f>
        <v>27769</v>
      </c>
      <c r="O254" s="168">
        <f ca="1">IF(L254&gt;0,N254*100/L254,0)</f>
        <v>38.892156862745097</v>
      </c>
      <c r="P254" s="168">
        <f ca="1">IF(M254&gt;0,N254*100/M254,0)</f>
        <v>38.892156862745097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141263</v>
      </c>
      <c r="O271" s="151">
        <f t="shared" ref="O271:O273" ca="1" si="84">IF(L271&gt;0,N271*100/L271,0)</f>
        <v>76.940631808278866</v>
      </c>
      <c r="P271" s="151">
        <f t="shared" ref="P271:P273" ca="1" si="85">IF(M271&gt;0,N271*100/M271,0)</f>
        <v>76.940631808278866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141263</v>
      </c>
      <c r="O273" s="156">
        <f t="shared" ca="1" si="84"/>
        <v>76.940631808278866</v>
      </c>
      <c r="P273" s="156">
        <f t="shared" ca="1" si="85"/>
        <v>76.940631808278866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IFERROR(__xludf.DUMMYFUNCTION("IMPORTRANGE(""https://docs.google.com/spreadsheets/d/1Yj_ptqi66GCucihVvJfMjLAmec39IyEx_6qawtMGysU/edit?usp=sharing"",""สบก!CK26"")"),183600)</f>
        <v>183600</v>
      </c>
      <c r="N275" s="168">
        <f ca="1">IFERROR(__xludf.DUMMYFUNCTION("IMPORTRANGE(""https://docs.google.com/spreadsheets/d/1Yj_ptqi66GCucihVvJfMjLAmec39IyEx_6qawtMGysU/edit?usp=sharing"",""สบก!CL26"")"),141263)</f>
        <v>141263</v>
      </c>
      <c r="O275" s="168">
        <f ca="1">IF(L275&gt;0,N275*100/L275,0)</f>
        <v>76.940631808278866</v>
      </c>
      <c r="P275" s="168">
        <f ca="1">IF(M275&gt;0,N275*100/M275,0)</f>
        <v>76.940631808278866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IFERROR(__xludf.DUMMYFUNCTION("IMPORTRANGE(""https://docs.google.com/spreadsheets/d/11923uPwbBZFjjGgGUA6NLw09EwE0CqkOc4q9oUmW1yo/edit?usp=sharing"",""พะเยา!J228"")"),377)</f>
        <v>377</v>
      </c>
      <c r="K328" s="317">
        <f ca="1">IF(I328&gt;0,J328*100/I328,0)</f>
        <v>65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687550</v>
      </c>
      <c r="N329" s="152">
        <f t="shared" ca="1" si="98"/>
        <v>495372.7</v>
      </c>
      <c r="O329" s="151">
        <f t="shared" ref="O329:O331" ca="1" si="99">IF(L329&gt;0,N329*100/L329,0)</f>
        <v>80.804616262947562</v>
      </c>
      <c r="P329" s="151">
        <f t="shared" ref="P329:P331" ca="1" si="100">IF(M329&gt;0,N329*100/M329,0)</f>
        <v>72.048970983928442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687550</v>
      </c>
      <c r="N331" s="88">
        <f t="shared" ca="1" si="102"/>
        <v>495372.7</v>
      </c>
      <c r="O331" s="156">
        <f t="shared" ca="1" si="99"/>
        <v>80.804616262947562</v>
      </c>
      <c r="P331" s="156">
        <f t="shared" ca="1" si="100"/>
        <v>72.048970983928442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IFERROR(__xludf.DUMMYFUNCTION("IMPORTRANGE(""https://docs.google.com/spreadsheets/d/1Yj_ptqi66GCucihVvJfMjLAmec39IyEx_6qawtMGysU/edit?usp=sharing"",""สบก!DL26"")"),672550)</f>
        <v>672550</v>
      </c>
      <c r="N333" s="168">
        <f ca="1">IFERROR(__xludf.DUMMYFUNCTION("IMPORTRANGE(""https://docs.google.com/spreadsheets/d/1Yj_ptqi66GCucihVvJfMjLAmec39IyEx_6qawtMGysU/edit?usp=sharing"",""สบก!DM26"")"),480372.7)</f>
        <v>480372.7</v>
      </c>
      <c r="O333" s="168">
        <f ca="1">IF(L333&gt;0,N333*100/L333,0)</f>
        <v>80.323166959284336</v>
      </c>
      <c r="P333" s="168">
        <f ca="1">IF(M333&gt;0,N333*100/M333,0)</f>
        <v>71.425574306742988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IFERROR(__xludf.DUMMYFUNCTION("IMPORTRANGE(""https://docs.google.com/spreadsheets/d/11923uPwbBZFjjGgGUA6NLw09EwE0CqkOc4q9oUmW1yo/edit?usp=sharing"",""พะเยา!J234"")"),225)</f>
        <v>225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IFERROR(__xludf.DUMMYFUNCTION("IMPORTRANGE(""https://docs.google.com/spreadsheets/d/11923uPwbBZFjjGgGUA6NLw09EwE0CqkOc4q9oUmW1yo/edit?usp=sharing"",""พะเยา!J235"")"),1312.63999999999)</f>
        <v>1312.6399999999901</v>
      </c>
      <c r="K340" s="342">
        <f t="shared" ca="1" si="103"/>
        <v>65.631999999999508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IFERROR(__xludf.DUMMYFUNCTION("IMPORTRANGE(""https://docs.google.com/spreadsheets/d/11923uPwbBZFjjGgGUA6NLw09EwE0CqkOc4q9oUmW1yo/edit?usp=sharing"",""พะเยา!J236"")"),384)</f>
        <v>384</v>
      </c>
      <c r="K341" s="342">
        <f t="shared" ca="1" si="103"/>
        <v>66.206896551724142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IFERROR(__xludf.DUMMYFUNCTION("IMPORTRANGE(""https://docs.google.com/spreadsheets/d/11923uPwbBZFjjGgGUA6NLw09EwE0CqkOc4q9oUmW1yo/edit?usp=sharing"",""พะเยา!J237"")"),2808.6)</f>
        <v>2808.6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IFERROR(__xludf.DUMMYFUNCTION("IMPORTRANGE(""https://docs.google.com/spreadsheets/d/11923uPwbBZFjjGgGUA6NLw09EwE0CqkOc4q9oUmW1yo/edit?usp=sharing"",""พะเยา!J238"")"),1)</f>
        <v>1</v>
      </c>
      <c r="K343" s="342">
        <f t="shared" ca="1" si="103"/>
        <v>0.17241379310344829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IFERROR(__xludf.DUMMYFUNCTION("IMPORTRANGE(""https://docs.google.com/spreadsheets/d/11923uPwbBZFjjGgGUA6NLw09EwE0CqkOc4q9oUmW1yo/edit?usp=sharing"",""พะเยา!J239"")"),6.29)</f>
        <v>6.29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IFERROR(__xludf.DUMMYFUNCTION("IMPORTRANGE(""https://docs.google.com/spreadsheets/d/11923uPwbBZFjjGgGUA6NLw09EwE0CqkOc4q9oUmW1yo/edit?usp=sharing"",""พะเยา!J240"")"),377)</f>
        <v>377</v>
      </c>
      <c r="K345" s="342">
        <f t="shared" ca="1" si="103"/>
        <v>65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IFERROR(__xludf.DUMMYFUNCTION("IMPORTRANGE(""https://docs.google.com/spreadsheets/d/11923uPwbBZFjjGgGUA6NLw09EwE0CqkOc4q9oUmW1yo/edit?usp=sharing"",""พะเยา!J241"")"),2598.25)</f>
        <v>2598.25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IFERROR(__xludf.DUMMYFUNCTION("IMPORTRANGE(""https://docs.google.com/spreadsheets/d/11923uPwbBZFjjGgGUA6NLw09EwE0CqkOc4q9oUmW1yo/edit?usp=sharing"",""พะเยา!L242"")"),2547436)</f>
        <v>2547436</v>
      </c>
      <c r="M347" s="357"/>
      <c r="N347" s="357">
        <f ca="1">IFERROR(__xludf.DUMMYFUNCTION("IMPORTRANGE(""https://docs.google.com/spreadsheets/d/11923uPwbBZFjjGgGUA6NLw09EwE0CqkOc4q9oUmW1yo/edit?usp=sharing"",""พะเยา!M242"")"),1020817.78999999)</f>
        <v>1020817.78999999</v>
      </c>
      <c r="O347" s="357">
        <f ca="1">+IF(L347&gt;0,N347*100/L347,0)</f>
        <v>40.072362563769609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IFERROR(__xludf.DUMMYFUNCTION("IMPORTRANGE(""https://docs.google.com/spreadsheets/d/11923uPwbBZFjjGgGUA6NLw09EwE0CqkOc4q9oUmW1yo/edit?usp=sharing"",""พะเยา!M244"")"),138907.74)</f>
        <v>138907.74</v>
      </c>
      <c r="O349" s="372">
        <f ca="1">+IF(L349&gt;0,N349*100/L349,0)</f>
        <v>38.16356393208418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IFERROR(__xludf.DUMMYFUNCTION("IMPORTRANGE(""https://docs.google.com/spreadsheets/d/11923uPwbBZFjjGgGUA6NLw09EwE0CqkOc4q9oUmW1yo/edit?usp=sharing"",""พะเยา!M247"")"),138907.74)</f>
        <v>138907.74</v>
      </c>
      <c r="O352" s="165">
        <f t="shared" ca="1" si="105"/>
        <v>38.16356393208418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IFERROR(__xludf.DUMMYFUNCTION("IMPORTRANGE(""https://docs.google.com/spreadsheets/d/11923uPwbBZFjjGgGUA6NLw09EwE0CqkOc4q9oUmW1yo/edit?usp=sharing"",""พะเยา!M249"")"),138907.74)</f>
        <v>138907.74</v>
      </c>
      <c r="O354" s="168">
        <f t="shared" ca="1" si="105"/>
        <v>38.16356393208418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IFERROR(__xludf.DUMMYFUNCTION("IMPORTRANGE(""https://docs.google.com/spreadsheets/d/11923uPwbBZFjjGgGUA6NLw09EwE0CqkOc4q9oUmW1yo/edit?usp=sharing"",""พะเยา!M250"")"),37200)</f>
        <v>37200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IFERROR(__xludf.DUMMYFUNCTION("IMPORTRANGE(""https://docs.google.com/spreadsheets/d/11923uPwbBZFjjGgGUA6NLw09EwE0CqkOc4q9oUmW1yo/edit?usp=sharing"",""พะเยา!M252"")"),79398.74)</f>
        <v>79398.740000000005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IFERROR(__xludf.DUMMYFUNCTION("IMPORTRANGE(""https://docs.google.com/spreadsheets/d/11923uPwbBZFjjGgGUA6NLw09EwE0CqkOc4q9oUmW1yo/edit?usp=sharing"",""พะเยา!M253"")"),22309)</f>
        <v>22309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IFERROR(__xludf.DUMMYFUNCTION("IMPORTRANGE(""https://docs.google.com/spreadsheets/d/11923uPwbBZFjjGgGUA6NLw09EwE0CqkOc4q9oUmW1yo/edit?usp=sharing"",""พะเยา!M275"")"),275010.2)</f>
        <v>275010.2</v>
      </c>
      <c r="O380" s="372">
        <f ca="1">+IF(L380&gt;0,N380*100/L380,0)</f>
        <v>26.738439699762765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IFERROR(__xludf.DUMMYFUNCTION("IMPORTRANGE(""https://docs.google.com/spreadsheets/d/11923uPwbBZFjjGgGUA6NLw09EwE0CqkOc4q9oUmW1yo/edit?usp=sharing"",""พะเยา!M278"")"),275010.2)</f>
        <v>275010.2</v>
      </c>
      <c r="O383" s="165">
        <f t="shared" ca="1" si="109"/>
        <v>26.738439699762765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IFERROR(__xludf.DUMMYFUNCTION("IMPORTRANGE(""https://docs.google.com/spreadsheets/d/11923uPwbBZFjjGgGUA6NLw09EwE0CqkOc4q9oUmW1yo/edit?usp=sharing"",""พะเยา!M280"")"),275010.2)</f>
        <v>275010.2</v>
      </c>
      <c r="O385" s="168">
        <f t="shared" ca="1" si="109"/>
        <v>26.738439699762765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IFERROR(__xludf.DUMMYFUNCTION("IMPORTRANGE(""https://docs.google.com/spreadsheets/d/11923uPwbBZFjjGgGUA6NLw09EwE0CqkOc4q9oUmW1yo/edit?usp=sharing"",""พะเยา!M281"")"),168870.2)</f>
        <v>168870.2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IFERROR(__xludf.DUMMYFUNCTION("IMPORTRANGE(""https://docs.google.com/spreadsheets/d/11923uPwbBZFjjGgGUA6NLw09EwE0CqkOc4q9oUmW1yo/edit?usp=sharing"",""พะเยา!M283"")"),74064)</f>
        <v>74064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IFERROR(__xludf.DUMMYFUNCTION("IMPORTRANGE(""https://docs.google.com/spreadsheets/d/11923uPwbBZFjjGgGUA6NLw09EwE0CqkOc4q9oUmW1yo/edit?usp=sharing"",""พะเยา!M284"")"),32076)</f>
        <v>32076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IFERROR(__xludf.DUMMYFUNCTION("IMPORTRANGE(""https://docs.google.com/spreadsheets/d/11923uPwbBZFjjGgGUA6NLw09EwE0CqkOc4q9oUmW1yo/edit?usp=sharing"",""พะเยา!M296"")"),178359)</f>
        <v>178359</v>
      </c>
      <c r="O401" s="372">
        <f ca="1">+IF(L401&gt;0,N401*100/L401,0)</f>
        <v>65.592453662842019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IFERROR(__xludf.DUMMYFUNCTION("IMPORTRANGE(""https://docs.google.com/spreadsheets/d/11923uPwbBZFjjGgGUA6NLw09EwE0CqkOc4q9oUmW1yo/edit?usp=sharing"",""พะเยา!M299"")"),178359)</f>
        <v>178359</v>
      </c>
      <c r="O404" s="168">
        <f t="shared" ca="1" si="112"/>
        <v>65.592453662842019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IFERROR(__xludf.DUMMYFUNCTION("IMPORTRANGE(""https://docs.google.com/spreadsheets/d/11923uPwbBZFjjGgGUA6NLw09EwE0CqkOc4q9oUmW1yo/edit?usp=sharing"",""พะเยา!M301"")"),178359)</f>
        <v>178359</v>
      </c>
      <c r="O406" s="168">
        <f t="shared" ca="1" si="112"/>
        <v>65.592453662842019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IFERROR(__xludf.DUMMYFUNCTION("IMPORTRANGE(""https://docs.google.com/spreadsheets/d/11923uPwbBZFjjGgGUA6NLw09EwE0CqkOc4q9oUmW1yo/edit?usp=sharing"",""พะเยา!M302"")"),158779)</f>
        <v>158779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IFERROR(__xludf.DUMMYFUNCTION("IMPORTRANGE(""https://docs.google.com/spreadsheets/d/11923uPwbBZFjjGgGUA6NLw09EwE0CqkOc4q9oUmW1yo/edit?usp=sharing"",""พะเยา!M305"")"),19580)</f>
        <v>19580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IFERROR(__xludf.DUMMYFUNCTION("IMPORTRANGE(""https://docs.google.com/spreadsheets/d/11923uPwbBZFjjGgGUA6NLw09EwE0CqkOc4q9oUmW1yo/edit?usp=sharing"",""พะเยา!J325"")"),70)</f>
        <v>70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IFERROR(__xludf.DUMMYFUNCTION("IMPORTRANGE(""https://docs.google.com/spreadsheets/d/11923uPwbBZFjjGgGUA6NLw09EwE0CqkOc4q9oUmW1yo/edit?usp=sharing"",""พะเยา!J327"")"),50)</f>
        <v>50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IFERROR(__xludf.DUMMYFUNCTION("IMPORTRANGE(""https://docs.google.com/spreadsheets/d/11923uPwbBZFjjGgGUA6NLw09EwE0CqkOc4q9oUmW1yo/edit?usp=sharing"",""พะเยา!M330"")"),76896)</f>
        <v>76896</v>
      </c>
      <c r="O435" s="411">
        <f t="shared" ref="O435:O439" ca="1" si="114">+IF(L435&gt;0,N435*100/L435,0)</f>
        <v>51.264000000000003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IFERROR(__xludf.DUMMYFUNCTION("IMPORTRANGE(""https://docs.google.com/spreadsheets/d/11923uPwbBZFjjGgGUA6NLw09EwE0CqkOc4q9oUmW1yo/edit?usp=sharing"",""พะเยา!M332"")"),76896)</f>
        <v>76896</v>
      </c>
      <c r="O437" s="168">
        <f t="shared" ca="1" si="114"/>
        <v>51.264000000000003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IFERROR(__xludf.DUMMYFUNCTION("IMPORTRANGE(""https://docs.google.com/spreadsheets/d/11923uPwbBZFjjGgGUA6NLw09EwE0CqkOc4q9oUmW1yo/edit?usp=sharing"",""พะเยา!M334"")"),76896)</f>
        <v>76896</v>
      </c>
      <c r="O439" s="168">
        <f t="shared" ca="1" si="114"/>
        <v>51.264000000000003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IFERROR(__xludf.DUMMYFUNCTION("IMPORTRANGE(""https://docs.google.com/spreadsheets/d/11923uPwbBZFjjGgGUA6NLw09EwE0CqkOc4q9oUmW1yo/edit?usp=sharing"",""พะเยา!M338"")"),13938)</f>
        <v>13938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IFERROR(__xludf.DUMMYFUNCTION("IMPORTRANGE(""https://docs.google.com/spreadsheets/d/11923uPwbBZFjjGgGUA6NLw09EwE0CqkOc4q9oUmW1yo/edit?usp=sharing"",""พะเยา!L350"")"),403546)</f>
        <v>403546</v>
      </c>
      <c r="M455" s="372"/>
      <c r="N455" s="372">
        <f ca="1">IFERROR(__xludf.DUMMYFUNCTION("IMPORTRANGE(""https://docs.google.com/spreadsheets/d/11923uPwbBZFjjGgGUA6NLw09EwE0CqkOc4q9oUmW1yo/edit?usp=sharing"",""พะเยา!M350"")"),244553.85)</f>
        <v>244553.85</v>
      </c>
      <c r="O455" s="372">
        <f t="shared" ref="O455:O459" ca="1" si="116">+IF(L455&gt;0,N455*100/L455,0)</f>
        <v>60.601232573238242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IFERROR(__xludf.DUMMYFUNCTION("IMPORTRANGE(""https://docs.google.com/spreadsheets/d/11923uPwbBZFjjGgGUA6NLw09EwE0CqkOc4q9oUmW1yo/edit?usp=sharing"",""พะเยา!L352"")"),403546)</f>
        <v>403546</v>
      </c>
      <c r="M457" s="165"/>
      <c r="N457" s="168">
        <f ca="1">IFERROR(__xludf.DUMMYFUNCTION("IMPORTRANGE(""https://docs.google.com/spreadsheets/d/11923uPwbBZFjjGgGUA6NLw09EwE0CqkOc4q9oUmW1yo/edit?usp=sharing"",""พะเยา!M352"")"),244553.85)</f>
        <v>244553.85</v>
      </c>
      <c r="O457" s="168">
        <f t="shared" ca="1" si="116"/>
        <v>60.601232573238242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IFERROR(__xludf.DUMMYFUNCTION("IMPORTRANGE(""https://docs.google.com/spreadsheets/d/11923uPwbBZFjjGgGUA6NLw09EwE0CqkOc4q9oUmW1yo/edit?usp=sharing"",""พะเยา!L354"")"),403546)</f>
        <v>403546</v>
      </c>
      <c r="M459" s="168"/>
      <c r="N459" s="168">
        <f ca="1">IFERROR(__xludf.DUMMYFUNCTION("IMPORTRANGE(""https://docs.google.com/spreadsheets/d/11923uPwbBZFjjGgGUA6NLw09EwE0CqkOc4q9oUmW1yo/edit?usp=sharing"",""พะเยา!M354"")"),244553.85)</f>
        <v>244553.85</v>
      </c>
      <c r="O459" s="168">
        <f t="shared" ca="1" si="116"/>
        <v>60.601232573238242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IFERROR(__xludf.DUMMYFUNCTION("IMPORTRANGE(""https://docs.google.com/spreadsheets/d/11923uPwbBZFjjGgGUA6NLw09EwE0CqkOc4q9oUmW1yo/edit?usp=sharing"",""พะเยา!M357"")"),84619.35)</f>
        <v>84619.35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IFERROR(__xludf.DUMMYFUNCTION("IMPORTRANGE(""https://docs.google.com/spreadsheets/d/11923uPwbBZFjjGgGUA6NLw09EwE0CqkOc4q9oUmW1yo/edit?usp=sharing"",""พะเยา!M358"")"),159934.5)</f>
        <v>159934.5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IFERROR(__xludf.DUMMYFUNCTION("IMPORTRANGE(""https://docs.google.com/spreadsheets/d/11923uPwbBZFjjGgGUA6NLw09EwE0CqkOc4q9oUmW1yo/edit?usp=sharing"",""พะเยา!J459"")"),3238)</f>
        <v>3238</v>
      </c>
      <c r="K564" s="371">
        <f ca="1">IF(I564&gt;0,J564*100/I564,0)</f>
        <v>166.05128205128204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IFERROR(__xludf.DUMMYFUNCTION("IMPORTRANGE(""https://docs.google.com/spreadsheets/d/11923uPwbBZFjjGgGUA6NLw09EwE0CqkOc4q9oUmW1yo/edit?usp=sharing"",""พะเยา!M459"")"),86331)</f>
        <v>86331</v>
      </c>
      <c r="O564" s="372">
        <f t="shared" ref="O564:O568" ca="1" si="122">+IF(L564&gt;0,N564*100/L564,0)</f>
        <v>60.693897637795274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IFERROR(__xludf.DUMMYFUNCTION("IMPORTRANGE(""https://docs.google.com/spreadsheets/d/11923uPwbBZFjjGgGUA6NLw09EwE0CqkOc4q9oUmW1yo/edit?usp=sharing"",""พะเยา!M461"")"),86331)</f>
        <v>86331</v>
      </c>
      <c r="O566" s="168">
        <f t="shared" ca="1" si="122"/>
        <v>60.693897637795274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IFERROR(__xludf.DUMMYFUNCTION("IMPORTRANGE(""https://docs.google.com/spreadsheets/d/11923uPwbBZFjjGgGUA6NLw09EwE0CqkOc4q9oUmW1yo/edit?usp=sharing"",""พะเยา!M463"")"),86331)</f>
        <v>86331</v>
      </c>
      <c r="O568" s="168">
        <f t="shared" ca="1" si="122"/>
        <v>60.693897637795274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IFERROR(__xludf.DUMMYFUNCTION("IMPORTRANGE(""https://docs.google.com/spreadsheets/d/11923uPwbBZFjjGgGUA6NLw09EwE0CqkOc4q9oUmW1yo/edit?usp=sharing"",""พะเยา!M466"")"),53899)</f>
        <v>53899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IFERROR(__xludf.DUMMYFUNCTION("IMPORTRANGE(""https://docs.google.com/spreadsheets/d/11923uPwbBZFjjGgGUA6NLw09EwE0CqkOc4q9oUmW1yo/edit?usp=sharing"",""พะเยา!M467"")"),32432)</f>
        <v>32432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IFERROR(__xludf.DUMMYFUNCTION("IMPORTRANGE(""https://docs.google.com/spreadsheets/d/11923uPwbBZFjjGgGUA6NLw09EwE0CqkOc4q9oUmW1yo/edit?usp=sharing"",""พะเยา!J468"")"),3238)</f>
        <v>3238</v>
      </c>
      <c r="K573" s="201">
        <f ca="1">IF(I573&gt;0,J573*100/I573,0)</f>
        <v>166.05128205128204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IFERROR(__xludf.DUMMYFUNCTION("IMPORTRANGE(""https://docs.google.com/spreadsheets/d/11923uPwbBZFjjGgGUA6NLw09EwE0CqkOc4q9oUmW1yo/edit?usp=sharing"",""พะเยา!J471"")"),395)</f>
        <v>395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IFERROR(__xludf.DUMMYFUNCTION("IMPORTRANGE(""https://docs.google.com/spreadsheets/d/11923uPwbBZFjjGgGUA6NLw09EwE0CqkOc4q9oUmW1yo/edit?usp=sharing"",""พะเยา!J472"")"),2843)</f>
        <v>2843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IFERROR(__xludf.DUMMYFUNCTION("IMPORTRANGE(""https://docs.google.com/spreadsheets/d/11923uPwbBZFjjGgGUA6NLw09EwE0CqkOc4q9oUmW1yo/edit?usp=sharing"",""พะเยา!J475"")"),18)</f>
        <v>18</v>
      </c>
      <c r="K580" s="371">
        <f ca="1">IF(I580&gt;0,J580*100/I580,0)</f>
        <v>45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IFERROR(__xludf.DUMMYFUNCTION("IMPORTRANGE(""https://docs.google.com/spreadsheets/d/11923uPwbBZFjjGgGUA6NLw09EwE0CqkOc4q9oUmW1yo/edit?usp=sharing"",""พะเยา!M483"")"),0)</f>
        <v>0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IFERROR(__xludf.DUMMYFUNCTION("IMPORTRANGE(""https://docs.google.com/spreadsheets/d/11923uPwbBZFjjGgGUA6NLw09EwE0CqkOc4q9oUmW1yo/edit?usp=sharing"",""พะเยา!J484"")"),52)</f>
        <v>52</v>
      </c>
      <c r="K589" s="163">
        <f t="shared" ref="K589:K596" ca="1" si="125">IF(I589&gt;0,J589*100/I589,0)</f>
        <v>130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IFERROR(__xludf.DUMMYFUNCTION("IMPORTRANGE(""https://docs.google.com/spreadsheets/d/11923uPwbBZFjjGgGUA6NLw09EwE0CqkOc4q9oUmW1yo/edit?usp=sharing"",""พะเยา!J485"")"),22.1)</f>
        <v>22.1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IFERROR(__xludf.DUMMYFUNCTION("IMPORTRANGE(""https://docs.google.com/spreadsheets/d/11923uPwbBZFjjGgGUA6NLw09EwE0CqkOc4q9oUmW1yo/edit?usp=sharing"",""พะเยา!J486"")"),16)</f>
        <v>16</v>
      </c>
      <c r="K591" s="163">
        <f t="shared" ca="1" si="125"/>
        <v>40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IFERROR(__xludf.DUMMYFUNCTION("IMPORTRANGE(""https://docs.google.com/spreadsheets/d/11923uPwbBZFjjGgGUA6NLw09EwE0CqkOc4q9oUmW1yo/edit?usp=sharing"",""พะเยา!J487"")"),8.17)</f>
        <v>8.17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IFERROR(__xludf.DUMMYFUNCTION("IMPORTRANGE(""https://docs.google.com/spreadsheets/d/11923uPwbBZFjjGgGUA6NLw09EwE0CqkOc4q9oUmW1yo/edit?usp=sharing"",""พะเยา!J490"")"),18)</f>
        <v>18</v>
      </c>
      <c r="K595" s="163">
        <f t="shared" ca="1" si="125"/>
        <v>45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IFERROR(__xludf.DUMMYFUNCTION("IMPORTRANGE(""https://docs.google.com/spreadsheets/d/11923uPwbBZFjjGgGUA6NLw09EwE0CqkOc4q9oUmW1yo/edit?usp=sharing"",""พะเยา!J491"")"),8.76)</f>
        <v>8.76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8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IFERROR(__xludf.DUMMYFUNCTION("IMPORTRANGE(""https://docs.google.com/spreadsheets/d/11923uPwbBZFjjGgGUA6NLw09EwE0CqkOc4q9oUmW1yo/edit?usp=sharing"",""พะเยา!J523"")"),3667854.98)</f>
        <v>3667854.98</v>
      </c>
      <c r="K628" s="342">
        <f t="shared" ref="K628:K635" ca="1" si="129">IF(I628&gt;0,J628*100/I628,0)</f>
        <v>76.419033117707784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IFERROR(__xludf.DUMMYFUNCTION("IMPORTRANGE(""https://docs.google.com/spreadsheets/d/11923uPwbBZFjjGgGUA6NLw09EwE0CqkOc4q9oUmW1yo/edit?usp=sharing"",""พะเยา!J524"")"),351)</f>
        <v>351</v>
      </c>
      <c r="K629" s="342">
        <f t="shared" ca="1" si="129"/>
        <v>77.312775330396477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IFERROR(__xludf.DUMMYFUNCTION("IMPORTRANGE(""https://docs.google.com/spreadsheets/d/11923uPwbBZFjjGgGUA6NLw09EwE0CqkOc4q9oUmW1yo/edit?usp=sharing"",""พะเยา!J525"")"),599822.42)</f>
        <v>599822.42000000004</v>
      </c>
      <c r="K630" s="342">
        <f t="shared" ca="1" si="129"/>
        <v>6.0463992548937204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IFERROR(__xludf.DUMMYFUNCTION("IMPORTRANGE(""https://docs.google.com/spreadsheets/d/11923uPwbBZFjjGgGUA6NLw09EwE0CqkOc4q9oUmW1yo/edit?usp=sharing"",""พะเยา!J526"")"),97)</f>
        <v>97</v>
      </c>
      <c r="K631" s="342">
        <f t="shared" ca="1" si="129"/>
        <v>29.216867469879517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IFERROR(__xludf.DUMMYFUNCTION("IMPORTRANGE(""https://docs.google.com/spreadsheets/d/11923uPwbBZFjjGgGUA6NLw09EwE0CqkOc4q9oUmW1yo/edit?usp=sharing"",""พะเยา!J527"")"),2100)</f>
        <v>2100</v>
      </c>
      <c r="K632" s="342">
        <f t="shared" ca="1" si="129"/>
        <v>3.3969781452984606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IFERROR(__xludf.DUMMYFUNCTION("IMPORTRANGE(""https://docs.google.com/spreadsheets/d/11923uPwbBZFjjGgGUA6NLw09EwE0CqkOc4q9oUmW1yo/edit?usp=sharing"",""พะเยา!J528"")"),2)</f>
        <v>2</v>
      </c>
      <c r="K633" s="342">
        <f t="shared" ca="1" si="129"/>
        <v>1.8691588785046729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IFERROR(__xludf.DUMMYFUNCTION("IMPORTRANGE(""https://docs.google.com/spreadsheets/d/11923uPwbBZFjjGgGUA6NLw09EwE0CqkOc4q9oUmW1yo/edit?usp=sharing"",""พะเยา!J529"")"),4730000)</f>
        <v>4730000</v>
      </c>
      <c r="K634" s="342">
        <f t="shared" ca="1" si="129"/>
        <v>78.833333333333329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IFERROR(__xludf.DUMMYFUNCTION("IMPORTRANGE(""https://docs.google.com/spreadsheets/d/11923uPwbBZFjjGgGUA6NLw09EwE0CqkOc4q9oUmW1yo/edit?usp=sharing"",""พะเยา!I530"")"),120)</f>
        <v>120</v>
      </c>
      <c r="J635" s="505">
        <f ca="1">IFERROR(__xludf.DUMMYFUNCTION("IMPORTRANGE(""https://docs.google.com/spreadsheets/d/11923uPwbBZFjjGgGUA6NLw09EwE0CqkOc4q9oUmW1yo/edit?usp=sharing"",""พะเยา!J530"")"),97)</f>
        <v>97</v>
      </c>
      <c r="K635" s="487">
        <f t="shared" ca="1" si="129"/>
        <v>80.833333333333329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IFERROR(__xludf.DUMMYFUNCTION("IMPORTRANGE(""https://docs.google.com/spreadsheets/d/11923uPwbBZFjjGgGUA6NLw09EwE0CqkOc4q9oUmW1yo/edit?usp=sharing"",""พะเยา!J541"")"),0)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IFERROR(__xludf.DUMMYFUNCTION("IMPORTRANGE(""https://docs.google.com/spreadsheets/d/11923uPwbBZFjjGgGUA6NLw09EwE0CqkOc4q9oUmW1yo/edit?usp=sharing"",""พะเยา!J542"")"),0)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IFERROR(__xludf.DUMMYFUNCTION("IMPORTRANGE(""https://docs.google.com/spreadsheets/d/11923uPwbBZFjjGgGUA6NLw09EwE0CqkOc4q9oUmW1yo/edit?usp=sharing"",""พะเยา!I543"")"),0)</f>
        <v>0</v>
      </c>
      <c r="J648" s="536">
        <f ca="1">IFERROR(__xludf.DUMMYFUNCTION("IMPORTRANGE(""https://docs.google.com/spreadsheets/d/11923uPwbBZFjjGgGUA6NLw09EwE0CqkOc4q9oUmW1yo/edit?usp=sharing"",""พะเยา!J543"")"),0)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IFERROR(__xludf.DUMMYFUNCTION("IMPORTRANGE(""https://docs.google.com/spreadsheets/d/11923uPwbBZFjjGgGUA6NLw09EwE0CqkOc4q9oUmW1yo/edit?usp=sharing"",""พะเยา!L543"")"),0)</f>
        <v>0</v>
      </c>
      <c r="M648" s="521"/>
      <c r="N648" s="538">
        <f ca="1">IFERROR(__xludf.DUMMYFUNCTION("IMPORTRANGE(""https://docs.google.com/spreadsheets/d/11923uPwbBZFjjGgGUA6NLw09EwE0CqkOc4q9oUmW1yo/edit?usp=sharing"",""พะเยา!M543"")"),0)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IFERROR(__xludf.DUMMYFUNCTION("IMPORTRANGE(""https://docs.google.com/spreadsheets/d/11923uPwbBZFjjGgGUA6NLw09EwE0CqkOc4q9oUmW1yo/edit?usp=sharing"",""พะเยา!I544"")"),0)</f>
        <v>0</v>
      </c>
      <c r="J649" s="536">
        <f ca="1">IFERROR(__xludf.DUMMYFUNCTION("IMPORTRANGE(""https://docs.google.com/spreadsheets/d/11923uPwbBZFjjGgGUA6NLw09EwE0CqkOc4q9oUmW1yo/edit?usp=sharing"",""พะเยา!J544"")"),0)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IFERROR(__xludf.DUMMYFUNCTION("IMPORTRANGE(""https://docs.google.com/spreadsheets/d/11923uPwbBZFjjGgGUA6NLw09EwE0CqkOc4q9oUmW1yo/edit?usp=sharing"",""พะเยา!L544"")"),0)</f>
        <v>0</v>
      </c>
      <c r="M649" s="521"/>
      <c r="N649" s="538">
        <f ca="1">IFERROR(__xludf.DUMMYFUNCTION("IMPORTRANGE(""https://docs.google.com/spreadsheets/d/11923uPwbBZFjjGgGUA6NLw09EwE0CqkOc4q9oUmW1yo/edit?usp=sharing"",""พะเยา!M544"")"),0)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IFERROR(__xludf.DUMMYFUNCTION("IMPORTRANGE(""https://docs.google.com/spreadsheets/d/11923uPwbBZFjjGgGUA6NLw09EwE0CqkOc4q9oUmW1yo/edit?usp=sharing"",""พะเยา!I545"")"),0)</f>
        <v>0</v>
      </c>
      <c r="J650" s="536">
        <f ca="1">IFERROR(__xludf.DUMMYFUNCTION("IMPORTRANGE(""https://docs.google.com/spreadsheets/d/11923uPwbBZFjjGgGUA6NLw09EwE0CqkOc4q9oUmW1yo/edit?usp=sharing"",""พะเยา!J545"")"),0)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IFERROR(__xludf.DUMMYFUNCTION("IMPORTRANGE(""https://docs.google.com/spreadsheets/d/11923uPwbBZFjjGgGUA6NLw09EwE0CqkOc4q9oUmW1yo/edit?usp=sharing"",""พะเยา!L545"")"),0)</f>
        <v>0</v>
      </c>
      <c r="M650" s="521"/>
      <c r="N650" s="538">
        <f ca="1">IFERROR(__xludf.DUMMYFUNCTION("IMPORTRANGE(""https://docs.google.com/spreadsheets/d/11923uPwbBZFjjGgGUA6NLw09EwE0CqkOc4q9oUmW1yo/edit?usp=sharing"",""พะเยา!M545"")"),0)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IFERROR(__xludf.DUMMYFUNCTION("IMPORTRANGE(""https://docs.google.com/spreadsheets/d/11923uPwbBZFjjGgGUA6NLw09EwE0CqkOc4q9oUmW1yo/edit?usp=sharing"",""พะเยา!I546"")"),0)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IFERROR(__xludf.DUMMYFUNCTION("IMPORTRANGE(""https://docs.google.com/spreadsheets/d/11923uPwbBZFjjGgGUA6NLw09EwE0CqkOc4q9oUmW1yo/edit?usp=sharing"",""พะเยา!L546"")"),0)</f>
        <v>0</v>
      </c>
      <c r="M651" s="521"/>
      <c r="N651" s="538">
        <f ca="1">IFERROR(__xludf.DUMMYFUNCTION("IMPORTRANGE(""https://docs.google.com/spreadsheets/d/11923uPwbBZFjjGgGUA6NLw09EwE0CqkOc4q9oUmW1yo/edit?usp=sharing"",""พะเยา!M546"")"),0)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IFERROR(__xludf.DUMMYFUNCTION("IMPORTRANGE(""https://docs.google.com/spreadsheets/d/11923uPwbBZFjjGgGUA6NLw09EwE0CqkOc4q9oUmW1yo/edit?usp=sharing"",""พะเยา!J547"")"),0)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IFERROR(__xludf.DUMMYFUNCTION("IMPORTRANGE(""https://docs.google.com/spreadsheets/d/11923uPwbBZFjjGgGUA6NLw09EwE0CqkOc4q9oUmW1yo/edit?usp=sharing"",""พะเยา!J548"")"),0)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IFERROR(__xludf.DUMMYFUNCTION("IMPORTRANGE(""https://docs.google.com/spreadsheets/d/11923uPwbBZFjjGgGUA6NLw09EwE0CqkOc4q9oUmW1yo/edit?usp=sharing"",""พะเยา!J550"")"),0)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IFERROR(__xludf.DUMMYFUNCTION("IMPORTRANGE(""https://docs.google.com/spreadsheets/d/11923uPwbBZFjjGgGUA6NLw09EwE0CqkOc4q9oUmW1yo/edit?usp=sharing"",""พะเยา!J551"")"),0)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IFERROR(__xludf.DUMMYFUNCTION("IMPORTRANGE(""https://docs.google.com/spreadsheets/d/11923uPwbBZFjjGgGUA6NLw09EwE0CqkOc4q9oUmW1yo/edit?usp=sharing"",""พะเยา!J552"")"),0)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IFERROR(__xludf.DUMMYFUNCTION("IMPORTRANGE(""https://docs.google.com/spreadsheets/d/11923uPwbBZFjjGgGUA6NLw09EwE0CqkOc4q9oUmW1yo/edit?usp=sharing"",""พะเยา!J553"")"),0)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IFERROR(__xludf.DUMMYFUNCTION("IMPORTRANGE(""https://docs.google.com/spreadsheets/d/11923uPwbBZFjjGgGUA6NLw09EwE0CqkOc4q9oUmW1yo/edit?usp=sharing"",""พะเยา!J554"")"),0)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IFERROR(__xludf.DUMMYFUNCTION("IMPORTRANGE(""https://docs.google.com/spreadsheets/d/11923uPwbBZFjjGgGUA6NLw09EwE0CqkOc4q9oUmW1yo/edit?usp=sharing"",""พะเยา!J555"")"),0)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IFERROR(__xludf.DUMMYFUNCTION("IMPORTRANGE(""https://docs.google.com/spreadsheets/d/11923uPwbBZFjjGgGUA6NLw09EwE0CqkOc4q9oUmW1yo/edit?usp=sharing"",""พะเยา!J556"")"),0)</f>
        <v>0</v>
      </c>
      <c r="K661" s="537"/>
      <c r="L661" s="522">
        <f ca="1">IFERROR(__xludf.DUMMYFUNCTION("IMPORTRANGE(""https://docs.google.com/spreadsheets/d/11923uPwbBZFjjGgGUA6NLw09EwE0CqkOc4q9oUmW1yo/edit?usp=sharing"",""พะเยา!L556"")"),0)</f>
        <v>0</v>
      </c>
      <c r="M661" s="521"/>
      <c r="N661" s="538">
        <f ca="1">IFERROR(__xludf.DUMMYFUNCTION("IMPORTRANGE(""https://docs.google.com/spreadsheets/d/11923uPwbBZFjjGgGUA6NLw09EwE0CqkOc4q9oUmW1yo/edit?usp=sharing"",""พะเยา!M556"")"),0)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IFERROR(__xludf.DUMMYFUNCTION("IMPORTRANGE(""https://docs.google.com/spreadsheets/d/11923uPwbBZFjjGgGUA6NLw09EwE0CqkOc4q9oUmW1yo/edit?usp=sharing"",""พะเยา!J557"")"),0)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IFERROR(__xludf.DUMMYFUNCTION("IMPORTRANGE(""https://docs.google.com/spreadsheets/d/11923uPwbBZFjjGgGUA6NLw09EwE0CqkOc4q9oUmW1yo/edit?usp=sharing"",""พะเยา!I558"")"),0)</f>
        <v>0</v>
      </c>
      <c r="J663" s="536">
        <f ca="1">IFERROR(__xludf.DUMMYFUNCTION("IMPORTRANGE(""https://docs.google.com/spreadsheets/d/11923uPwbBZFjjGgGUA6NLw09EwE0CqkOc4q9oUmW1yo/edit?usp=sharing"",""พะเยา!J558"")"),0)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IFERROR(__xludf.DUMMYFUNCTION("IMPORTRANGE(""https://docs.google.com/spreadsheets/d/11923uPwbBZFjjGgGUA6NLw09EwE0CqkOc4q9oUmW1yo/edit?usp=sharing"",""พะเยา!I560"")"),0)</f>
        <v>0</v>
      </c>
      <c r="J665" s="536">
        <f ca="1">IFERROR(__xludf.DUMMYFUNCTION("IMPORTRANGE(""https://docs.google.com/spreadsheets/d/11923uPwbBZFjjGgGUA6NLw09EwE0CqkOc4q9oUmW1yo/edit?usp=sharing"",""พะเยา!J560"")"),0)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IFERROR(__xludf.DUMMYFUNCTION("IMPORTRANGE(""https://docs.google.com/spreadsheets/d/11923uPwbBZFjjGgGUA6NLw09EwE0CqkOc4q9oUmW1yo/edit?usp=sharing"",""พะเยา!L560"")"),0)</f>
        <v>0</v>
      </c>
      <c r="M665" s="521"/>
      <c r="N665" s="538">
        <f ca="1">IFERROR(__xludf.DUMMYFUNCTION("IMPORTRANGE(""https://docs.google.com/spreadsheets/d/11923uPwbBZFjjGgGUA6NLw09EwE0CqkOc4q9oUmW1yo/edit?usp=sharing"",""พะเยา!M560"")"),0)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IFERROR(__xludf.DUMMYFUNCTION("IMPORTRANGE(""https://docs.google.com/spreadsheets/d/11923uPwbBZFjjGgGUA6NLw09EwE0CqkOc4q9oUmW1yo/edit?usp=sharing"",""พะเยา!J561"")"),0)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IFERROR(__xludf.DUMMYFUNCTION("IMPORTRANGE(""https://docs.google.com/spreadsheets/d/11923uPwbBZFjjGgGUA6NLw09EwE0CqkOc4q9oUmW1yo/edit?usp=sharing"",""พะเยา!J562"")"),0)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IFERROR(__xludf.DUMMYFUNCTION("IMPORTRANGE(""https://docs.google.com/spreadsheets/d/11923uPwbBZFjjGgGUA6NLw09EwE0CqkOc4q9oUmW1yo/edit?usp=sharing"",""พะเยา!I563"")"),0)</f>
        <v>0</v>
      </c>
      <c r="J668" s="536">
        <f ca="1">IFERROR(__xludf.DUMMYFUNCTION("IMPORTRANGE(""https://docs.google.com/spreadsheets/d/11923uPwbBZFjjGgGUA6NLw09EwE0CqkOc4q9oUmW1yo/edit?usp=sharing"",""พะเยา!J563"")"),0)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IFERROR(__xludf.DUMMYFUNCTION("IMPORTRANGE(""https://docs.google.com/spreadsheets/d/11923uPwbBZFjjGgGUA6NLw09EwE0CqkOc4q9oUmW1yo/edit?usp=sharing"",""พะเยา!L563"")"),0)</f>
        <v>0</v>
      </c>
      <c r="M668" s="521"/>
      <c r="N668" s="538">
        <f ca="1">IFERROR(__xludf.DUMMYFUNCTION("IMPORTRANGE(""https://docs.google.com/spreadsheets/d/11923uPwbBZFjjGgGUA6NLw09EwE0CqkOc4q9oUmW1yo/edit?usp=sharing"",""พะเยา!M563"")"),0)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IFERROR(__xludf.DUMMYFUNCTION("IMPORTRANGE(""https://docs.google.com/spreadsheets/d/11923uPwbBZFjjGgGUA6NLw09EwE0CqkOc4q9oUmW1yo/edit?usp=sharing"",""พะเยา!J564"")"),0)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IFERROR(__xludf.DUMMYFUNCTION("IMPORTRANGE(""https://docs.google.com/spreadsheets/d/11923uPwbBZFjjGgGUA6NLw09EwE0CqkOc4q9oUmW1yo/edit?usp=sharing"",""พะเยา!J565"")"),0)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IFERROR(__xludf.DUMMYFUNCTION("IMPORTRANGE(""https://docs.google.com/spreadsheets/d/11923uPwbBZFjjGgGUA6NLw09EwE0CqkOc4q9oUmW1yo/edit?usp=sharing"",""พะเยา!I566"")"),0)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IFERROR(__xludf.DUMMYFUNCTION("IMPORTRANGE(""https://docs.google.com/spreadsheets/d/11923uPwbBZFjjGgGUA6NLw09EwE0CqkOc4q9oUmW1yo/edit?usp=sharing"",""พะเยา!L566"")"),0)</f>
        <v>0</v>
      </c>
      <c r="M671" s="521"/>
      <c r="N671" s="538">
        <f ca="1">IFERROR(__xludf.DUMMYFUNCTION("IMPORTRANGE(""https://docs.google.com/spreadsheets/d/11923uPwbBZFjjGgGUA6NLw09EwE0CqkOc4q9oUmW1yo/edit?usp=sharing"",""พะเยา!M566"")"),0)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IFERROR(__xludf.DUMMYFUNCTION("IMPORTRANGE(""https://docs.google.com/spreadsheets/d/11923uPwbBZFjjGgGUA6NLw09EwE0CqkOc4q9oUmW1yo/edit?usp=sharing"",""พะเยา!J567"")"),0)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IFERROR(__xludf.DUMMYFUNCTION("IMPORTRANGE(""https://docs.google.com/spreadsheets/d/11923uPwbBZFjjGgGUA6NLw09EwE0CqkOc4q9oUmW1yo/edit?usp=sharing"",""พะเยา!J568"")"),0)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IFERROR(__xludf.DUMMYFUNCTION("IMPORTRANGE(""https://docs.google.com/spreadsheets/d/11923uPwbBZFjjGgGUA6NLw09EwE0CqkOc4q9oUmW1yo/edit?usp=sharing"",""พะเยา!J569"")"),0)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IFERROR(__xludf.DUMMYFUNCTION("IMPORTRANGE(""https://docs.google.com/spreadsheets/d/11923uPwbBZFjjGgGUA6NLw09EwE0CqkOc4q9oUmW1yo/edit?usp=sharing"",""พะเยา!J570"")"),0)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IFERROR(__xludf.DUMMYFUNCTION("IMPORTRANGE(""https://docs.google.com/spreadsheets/d/11923uPwbBZFjjGgGUA6NLw09EwE0CqkOc4q9oUmW1yo/edit?usp=sharing"",""พะเยา!J571"")"),0)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IFERROR(__xludf.DUMMYFUNCTION("IMPORTRANGE(""https://docs.google.com/spreadsheets/d/11923uPwbBZFjjGgGUA6NLw09EwE0CqkOc4q9oUmW1yo/edit?usp=sharing"",""พะเยา!J572"")"),0)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35">
      <c r="A2" s="563" t="s">
        <v>274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3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3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4710612</v>
      </c>
      <c r="M8" s="23">
        <f t="shared" ca="1" si="0"/>
        <v>2690153.39</v>
      </c>
      <c r="N8" s="23">
        <f t="shared" ca="1" si="0"/>
        <v>2821946.49</v>
      </c>
      <c r="O8" s="22">
        <f t="shared" ref="O8:O16" ca="1" si="1">IF(L8&gt;0,N8*100/L8,0)</f>
        <v>59.906154232188939</v>
      </c>
      <c r="P8" s="22">
        <f t="shared" ref="P8:P16" ca="1" si="2">IF(M8&gt;0,N8*100/M8,0)</f>
        <v>104.89909238967225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4710612</v>
      </c>
      <c r="M10" s="30">
        <f t="shared" ca="1" si="4"/>
        <v>2690153.39</v>
      </c>
      <c r="N10" s="30">
        <f t="shared" ca="1" si="4"/>
        <v>2821946.49</v>
      </c>
      <c r="O10" s="29">
        <f t="shared" ca="1" si="1"/>
        <v>59.906154232188939</v>
      </c>
      <c r="P10" s="29">
        <f t="shared" ca="1" si="2"/>
        <v>104.89909238967225</v>
      </c>
    </row>
    <row r="11" spans="1:16" ht="21.75" customHeight="1" x14ac:dyDescent="0.45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4635012</v>
      </c>
      <c r="M12" s="39">
        <f t="shared" ca="1" si="6"/>
        <v>2614553.39</v>
      </c>
      <c r="N12" s="39">
        <f t="shared" ca="1" si="6"/>
        <v>2746346.49</v>
      </c>
      <c r="O12" s="39">
        <f t="shared" ca="1" si="1"/>
        <v>59.252198052561674</v>
      </c>
      <c r="P12" s="39">
        <f t="shared" ca="1" si="2"/>
        <v>105.04074999975425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2510312</v>
      </c>
      <c r="M14" s="39">
        <f t="shared" si="8"/>
        <v>0</v>
      </c>
      <c r="N14" s="39">
        <f t="shared" ca="1" si="8"/>
        <v>1011454.3099999999</v>
      </c>
      <c r="O14" s="39">
        <f t="shared" ca="1" si="1"/>
        <v>40.291976057159431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2692065</v>
      </c>
      <c r="M18" s="23">
        <f t="shared" ca="1" si="11"/>
        <v>2690153.39</v>
      </c>
      <c r="N18" s="23">
        <f t="shared" ca="1" si="11"/>
        <v>1810492.1800000002</v>
      </c>
      <c r="O18" s="22">
        <f t="shared" ref="O18:O20" ca="1" si="12">IF(L18&gt;0,N18*100/L18,0)</f>
        <v>67.252914769888548</v>
      </c>
      <c r="P18" s="22">
        <f t="shared" ref="P18:P26" ca="1" si="13">IF(M18&gt;0,N18*100/M18,0)</f>
        <v>67.300704366155131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2692065</v>
      </c>
      <c r="M20" s="30">
        <f t="shared" ca="1" si="15"/>
        <v>2690153.39</v>
      </c>
      <c r="N20" s="30">
        <f t="shared" ca="1" si="15"/>
        <v>1810492.1800000002</v>
      </c>
      <c r="O20" s="29">
        <f t="shared" ca="1" si="12"/>
        <v>67.252914769888548</v>
      </c>
      <c r="P20" s="29">
        <f t="shared" ca="1" si="13"/>
        <v>67.300704366155131</v>
      </c>
    </row>
    <row r="21" spans="1:16" ht="21.75" customHeight="1" x14ac:dyDescent="0.45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2616465</v>
      </c>
      <c r="M22" s="42">
        <f t="shared" ca="1" si="18"/>
        <v>2614553.39</v>
      </c>
      <c r="N22" s="39">
        <f t="shared" ca="1" si="18"/>
        <v>1734892.1800000002</v>
      </c>
      <c r="O22" s="39">
        <f t="shared" ca="1" si="17"/>
        <v>66.306722237828538</v>
      </c>
      <c r="P22" s="39">
        <f t="shared" ca="1" si="13"/>
        <v>66.355201872546203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491765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2018547</v>
      </c>
      <c r="M28" s="23">
        <f t="shared" si="23"/>
        <v>0</v>
      </c>
      <c r="N28" s="23">
        <f t="shared" ca="1" si="23"/>
        <v>1011454.3099999999</v>
      </c>
      <c r="O28" s="22">
        <f t="shared" ref="O28:O30" ca="1" si="24">IF(L28&gt;0,N28*100/L28,0)</f>
        <v>50.108038604005756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2018547</v>
      </c>
      <c r="M30" s="30">
        <f t="shared" si="27"/>
        <v>0</v>
      </c>
      <c r="N30" s="30">
        <f t="shared" ca="1" si="27"/>
        <v>1011454.3099999999</v>
      </c>
      <c r="O30" s="29">
        <f t="shared" ca="1" si="24"/>
        <v>50.108038604005756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2018547</v>
      </c>
      <c r="M32" s="39">
        <f t="shared" si="30"/>
        <v>0</v>
      </c>
      <c r="N32" s="39">
        <f t="shared" ca="1" si="30"/>
        <v>1011454.3099999999</v>
      </c>
      <c r="O32" s="39">
        <f t="shared" ca="1" si="29"/>
        <v>50.108038604005756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2018547</v>
      </c>
      <c r="M34" s="39">
        <f t="shared" si="32"/>
        <v>0</v>
      </c>
      <c r="N34" s="39">
        <f t="shared" ca="1" si="32"/>
        <v>1011454.3099999999</v>
      </c>
      <c r="O34" s="39">
        <f t="shared" ca="1" si="29"/>
        <v>50.108038604005756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2692065</v>
      </c>
      <c r="M37" s="55">
        <f t="shared" ca="1" si="33"/>
        <v>2690153.39</v>
      </c>
      <c r="N37" s="55">
        <f t="shared" ca="1" si="33"/>
        <v>1810492.1800000002</v>
      </c>
      <c r="O37" s="56">
        <f t="shared" ca="1" si="29"/>
        <v>67.252914769888548</v>
      </c>
      <c r="P37" s="56">
        <f t="shared" ca="1" si="25"/>
        <v>67.300704366155131</v>
      </c>
    </row>
    <row r="38" spans="1:16" ht="21.75" customHeight="1" x14ac:dyDescent="0.45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658100</v>
      </c>
      <c r="N41" s="79">
        <f t="shared" ca="1" si="34"/>
        <v>472626.24</v>
      </c>
      <c r="O41" s="78">
        <f t="shared" ref="O41:O43" ca="1" si="35">IF(L41&gt;0,N41*100/L41,0)</f>
        <v>71.816781644127033</v>
      </c>
      <c r="P41" s="78">
        <f t="shared" ref="P41:P43" ca="1" si="36">IF(M41&gt;0,N41*100/M41,0)</f>
        <v>71.816781644127033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658100</v>
      </c>
      <c r="N43" s="79">
        <f t="shared" ca="1" si="38"/>
        <v>472626.24</v>
      </c>
      <c r="O43" s="78">
        <f t="shared" ca="1" si="35"/>
        <v>71.816781644127033</v>
      </c>
      <c r="P43" s="78">
        <f t="shared" ca="1" si="36"/>
        <v>71.816781644127033</v>
      </c>
    </row>
    <row r="44" spans="1:16" ht="21.75" customHeight="1" x14ac:dyDescent="0.45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IFERROR(__xludf.DUMMYFUNCTION("IMPORTRANGE(""https://docs.google.com/spreadsheets/d/1Yj_ptqi66GCucihVvJfMjLAmec39IyEx_6qawtMGysU/edit?usp=sharing"",""สบก!Q27"")"),658100)</f>
        <v>658100</v>
      </c>
      <c r="N45" s="50">
        <f ca="1">IFERROR(__xludf.DUMMYFUNCTION("IMPORTRANGE(""https://docs.google.com/spreadsheets/d/1Yj_ptqi66GCucihVvJfMjLAmec39IyEx_6qawtMGysU/edit?usp=sharing"",""สบก!R27"")"),472626.24)</f>
        <v>472626.24</v>
      </c>
      <c r="O45" s="39">
        <f ca="1">IF(L45&gt;0,N45*100/L45,0)</f>
        <v>71.816781644127033</v>
      </c>
      <c r="P45" s="39">
        <f ca="1">IF(M45&gt;0,N45*100/M45,0)</f>
        <v>71.816781644127033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577888.39</v>
      </c>
      <c r="N53" s="121">
        <f t="shared" ca="1" si="39"/>
        <v>423088.39</v>
      </c>
      <c r="O53" s="120">
        <f t="shared" ref="O53:O55" ca="1" si="40">IF(L53&gt;0,N53*100/L53,0)</f>
        <v>69.132089869281046</v>
      </c>
      <c r="P53" s="120">
        <f t="shared" ref="P53:P55" ca="1" si="41">IF(M53&gt;0,N53*100/M53,0)</f>
        <v>73.212820558654926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577888.39</v>
      </c>
      <c r="N55" s="121">
        <f t="shared" ca="1" si="43"/>
        <v>423088.39</v>
      </c>
      <c r="O55" s="120">
        <f t="shared" ca="1" si="40"/>
        <v>69.132089869281046</v>
      </c>
      <c r="P55" s="120">
        <f t="shared" ca="1" si="41"/>
        <v>73.212820558654926</v>
      </c>
    </row>
    <row r="56" spans="1:16" ht="21.75" customHeight="1" x14ac:dyDescent="0.45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IFERROR(__xludf.DUMMYFUNCTION("IMPORTRANGE(""https://docs.google.com/spreadsheets/d/1Yj_ptqi66GCucihVvJfMjLAmec39IyEx_6qawtMGysU/edit?usp=sharing"",""สบก!Z27"")"),577888.39)</f>
        <v>577888.39</v>
      </c>
      <c r="N57" s="50">
        <f ca="1">IFERROR(__xludf.DUMMYFUNCTION("IMPORTRANGE(""https://docs.google.com/spreadsheets/d/1Yj_ptqi66GCucihVvJfMjLAmec39IyEx_6qawtMGysU/edit?usp=sharing"",""สบก!AA27"")"),423088.39)</f>
        <v>423088.39</v>
      </c>
      <c r="O57" s="39">
        <f ca="1">IF(L57&gt;0,N57*100/L57,0)</f>
        <v>69.132089869281046</v>
      </c>
      <c r="P57" s="39">
        <f ca="1">IF(M57&gt;0,N57*100/M57,0)</f>
        <v>73.212820558654926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IFERROR(__xludf.DUMMYFUNCTION("IMPORTRANGE(""https://docs.google.com/spreadsheets/d/1Yj_ptqi66GCucihVvJfMjLAmec39IyEx_6qawtMGysU/edit?usp=sharing"",""สบก!BA27"")"),0)</f>
        <v>0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104600</v>
      </c>
      <c r="N140" s="152">
        <f t="shared" ca="1" si="64"/>
        <v>44108</v>
      </c>
      <c r="O140" s="151">
        <f t="shared" ref="O140:O142" ca="1" si="65">IF(L140&gt;0,N140*100/L140,0)</f>
        <v>75.3982905982906</v>
      </c>
      <c r="P140" s="151">
        <f t="shared" ref="P140:P142" ca="1" si="66">IF(M140&gt;0,N140*100/M140,0)</f>
        <v>42.168260038240916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58500</v>
      </c>
      <c r="M142" s="88">
        <f t="shared" ca="1" si="68"/>
        <v>104600</v>
      </c>
      <c r="N142" s="88">
        <f t="shared" ca="1" si="68"/>
        <v>44108</v>
      </c>
      <c r="O142" s="156">
        <f t="shared" ca="1" si="65"/>
        <v>75.3982905982906</v>
      </c>
      <c r="P142" s="156">
        <f t="shared" ca="1" si="66"/>
        <v>42.168260038240916</v>
      </c>
    </row>
    <row r="143" spans="1:16" ht="21.75" customHeight="1" x14ac:dyDescent="0.45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IFERROR(__xludf.DUMMYFUNCTION("IMPORTRANGE(""https://docs.google.com/spreadsheets/d/1Yj_ptqi66GCucihVvJfMjLAmec39IyEx_6qawtMGysU/edit?usp=sharing"",""สบก!BJ27"")"),104600)</f>
        <v>104600</v>
      </c>
      <c r="N144" s="168">
        <f ca="1">IFERROR(__xludf.DUMMYFUNCTION("IMPORTRANGE(""https://docs.google.com/spreadsheets/d/1Yj_ptqi66GCucihVvJfMjLAmec39IyEx_6qawtMGysU/edit?usp=sharing"",""สบก!BK27"")"),44108)</f>
        <v>44108</v>
      </c>
      <c r="O144" s="168">
        <f ca="1">IF(L144&gt;0,N144*100/L144,0)</f>
        <v>75.3982905982906</v>
      </c>
      <c r="P144" s="168">
        <f ca="1">IF(M144&gt;0,N144*100/M144,0)</f>
        <v>42.168260038240916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IFERROR(__xludf.DUMMYFUNCTION("IMPORTRANGE(""https://docs.google.com/spreadsheets/d/11923uPwbBZFjjGgGUA6NLw09EwE0CqkOc4q9oUmW1yo/edit?usp=sharing"",""พิจิตร!J228"")"),120)</f>
        <v>120</v>
      </c>
      <c r="K328" s="317">
        <f ca="1">IF(I328&gt;0,J328*100/I328,0)</f>
        <v>22.641509433962263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1342340</v>
      </c>
      <c r="M329" s="152">
        <f t="shared" ca="1" si="98"/>
        <v>1328440</v>
      </c>
      <c r="N329" s="152">
        <f t="shared" ca="1" si="98"/>
        <v>849544.55</v>
      </c>
      <c r="O329" s="151">
        <f t="shared" ref="O329:O331" ca="1" si="99">IF(L329&gt;0,N329*100/L329,0)</f>
        <v>63.288328590372039</v>
      </c>
      <c r="P329" s="151">
        <f t="shared" ref="P329:P331" ca="1" si="100">IF(M329&gt;0,N329*100/M329,0)</f>
        <v>63.950539730812082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1342340</v>
      </c>
      <c r="M331" s="88">
        <f t="shared" ca="1" si="102"/>
        <v>1328440</v>
      </c>
      <c r="N331" s="88">
        <f t="shared" ca="1" si="102"/>
        <v>849544.55</v>
      </c>
      <c r="O331" s="156">
        <f t="shared" ca="1" si="99"/>
        <v>63.288328590372039</v>
      </c>
      <c r="P331" s="156">
        <f t="shared" ca="1" si="100"/>
        <v>63.950539730812082</v>
      </c>
    </row>
    <row r="332" spans="1:16" ht="21.75" customHeight="1" x14ac:dyDescent="0.45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1266740</v>
      </c>
      <c r="M333" s="167">
        <f ca="1">IFERROR(__xludf.DUMMYFUNCTION("IMPORTRANGE(""https://docs.google.com/spreadsheets/d/1Yj_ptqi66GCucihVvJfMjLAmec39IyEx_6qawtMGysU/edit?usp=sharing"",""สบก!DL27"")"),1252840)</f>
        <v>1252840</v>
      </c>
      <c r="N333" s="168">
        <f ca="1">IFERROR(__xludf.DUMMYFUNCTION("IMPORTRANGE(""https://docs.google.com/spreadsheets/d/1Yj_ptqi66GCucihVvJfMjLAmec39IyEx_6qawtMGysU/edit?usp=sharing"",""สบก!DM27"")"),773944.55)</f>
        <v>773944.55</v>
      </c>
      <c r="O333" s="168">
        <f ca="1">IF(L333&gt;0,N333*100/L333,0)</f>
        <v>61.097348311413548</v>
      </c>
      <c r="P333" s="168">
        <f ca="1">IF(M333&gt;0,N333*100/M333,0)</f>
        <v>61.775210721241336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IFERROR(__xludf.DUMMYFUNCTION("IMPORTRANGE(""https://docs.google.com/spreadsheets/d/1Yj_ptqi66GCucihVvJfMjLAmec39IyEx_6qawtMGysU/edit?usp=sharing"",""สบก!DI27"")"),412140)</f>
        <v>412140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IFERROR(__xludf.DUMMYFUNCTION("IMPORTRANGE(""https://docs.google.com/spreadsheets/d/11923uPwbBZFjjGgGUA6NLw09EwE0CqkOc4q9oUmW1yo/edit?usp=sharing"",""พิจิตร!J234"")"),61)</f>
        <v>61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IFERROR(__xludf.DUMMYFUNCTION("IMPORTRANGE(""https://docs.google.com/spreadsheets/d/11923uPwbBZFjjGgGUA6NLw09EwE0CqkOc4q9oUmW1yo/edit?usp=sharing"",""พิจิตร!J235"")"),574.8)</f>
        <v>574.79999999999995</v>
      </c>
      <c r="K340" s="342">
        <f t="shared" ca="1" si="103"/>
        <v>33.811764705882347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IFERROR(__xludf.DUMMYFUNCTION("IMPORTRANGE(""https://docs.google.com/spreadsheets/d/11923uPwbBZFjjGgGUA6NLw09EwE0CqkOc4q9oUmW1yo/edit?usp=sharing"",""พิจิตร!J236"")"),174)</f>
        <v>174</v>
      </c>
      <c r="K341" s="342">
        <f t="shared" ca="1" si="103"/>
        <v>32.830188679245282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IFERROR(__xludf.DUMMYFUNCTION("IMPORTRANGE(""https://docs.google.com/spreadsheets/d/11923uPwbBZFjjGgGUA6NLw09EwE0CqkOc4q9oUmW1yo/edit?usp=sharing"",""พิจิตร!J237"")"),2389.17)</f>
        <v>2389.17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IFERROR(__xludf.DUMMYFUNCTION("IMPORTRANGE(""https://docs.google.com/spreadsheets/d/11923uPwbBZFjjGgGUA6NLw09EwE0CqkOc4q9oUmW1yo/edit?usp=sharing"",""พิจิตร!J240"")"),120)</f>
        <v>120</v>
      </c>
      <c r="K345" s="342">
        <f t="shared" ca="1" si="103"/>
        <v>22.641509433962263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IFERROR(__xludf.DUMMYFUNCTION("IMPORTRANGE(""https://docs.google.com/spreadsheets/d/11923uPwbBZFjjGgGUA6NLw09EwE0CqkOc4q9oUmW1yo/edit?usp=sharing"",""พิจิตร!J241"")"),1800.13999999999)</f>
        <v>1800.1399999999901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IFERROR(__xludf.DUMMYFUNCTION("IMPORTRANGE(""https://docs.google.com/spreadsheets/d/11923uPwbBZFjjGgGUA6NLw09EwE0CqkOc4q9oUmW1yo/edit?usp=sharing"",""พิจิตร!L242"")"),2018547)</f>
        <v>2018547</v>
      </c>
      <c r="M347" s="357"/>
      <c r="N347" s="357">
        <f ca="1">IFERROR(__xludf.DUMMYFUNCTION("IMPORTRANGE(""https://docs.google.com/spreadsheets/d/11923uPwbBZFjjGgGUA6NLw09EwE0CqkOc4q9oUmW1yo/edit?usp=sharing"",""พิจิตร!M242"")"),1011454.30999999)</f>
        <v>1011454.30999999</v>
      </c>
      <c r="O347" s="357">
        <f ca="1">+IF(L347&gt;0,N347*100/L347,0)</f>
        <v>50.108038604005259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IFERROR(__xludf.DUMMYFUNCTION("IMPORTRANGE(""https://docs.google.com/spreadsheets/d/11923uPwbBZFjjGgGUA6NLw09EwE0CqkOc4q9oUmW1yo/edit?usp=sharing"",""พิจิตร!J244"")"),160)</f>
        <v>160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IFERROR(__xludf.DUMMYFUNCTION("IMPORTRANGE(""https://docs.google.com/spreadsheets/d/11923uPwbBZFjjGgGUA6NLw09EwE0CqkOc4q9oUmW1yo/edit?usp=sharing"",""พิจิตร!M244"")"),320287.7)</f>
        <v>320287.7</v>
      </c>
      <c r="O349" s="372">
        <f ca="1">+IF(L349&gt;0,N349*100/L349,0)</f>
        <v>78.795438889982293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IFERROR(__xludf.DUMMYFUNCTION("IMPORTRANGE(""https://docs.google.com/spreadsheets/d/11923uPwbBZFjjGgGUA6NLw09EwE0CqkOc4q9oUmW1yo/edit?usp=sharing"",""พิจิตร!M247"")"),320287.7)</f>
        <v>320287.7</v>
      </c>
      <c r="O352" s="165">
        <f t="shared" ca="1" si="105"/>
        <v>78.795438889982293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IFERROR(__xludf.DUMMYFUNCTION("IMPORTRANGE(""https://docs.google.com/spreadsheets/d/11923uPwbBZFjjGgGUA6NLw09EwE0CqkOc4q9oUmW1yo/edit?usp=sharing"",""พิจิตร!M249"")"),320287.7)</f>
        <v>320287.7</v>
      </c>
      <c r="O354" s="168">
        <f t="shared" ca="1" si="105"/>
        <v>78.795438889982293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IFERROR(__xludf.DUMMYFUNCTION("IMPORTRANGE(""https://docs.google.com/spreadsheets/d/11923uPwbBZFjjGgGUA6NLw09EwE0CqkOc4q9oUmW1yo/edit?usp=sharing"",""พิจิตร!M250"")"),66876)</f>
        <v>66876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IFERROR(__xludf.DUMMYFUNCTION("IMPORTRANGE(""https://docs.google.com/spreadsheets/d/11923uPwbBZFjjGgGUA6NLw09EwE0CqkOc4q9oUmW1yo/edit?usp=sharing"",""พิจิตร!M251"")"),145000)</f>
        <v>145000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IFERROR(__xludf.DUMMYFUNCTION("IMPORTRANGE(""https://docs.google.com/spreadsheets/d/11923uPwbBZFjjGgGUA6NLw09EwE0CqkOc4q9oUmW1yo/edit?usp=sharing"",""พิจิตร!M252"")"),94051.7)</f>
        <v>94051.7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IFERROR(__xludf.DUMMYFUNCTION("IMPORTRANGE(""https://docs.google.com/spreadsheets/d/11923uPwbBZFjjGgGUA6NLw09EwE0CqkOc4q9oUmW1yo/edit?usp=sharing"",""พิจิตร!M253"")"),14360)</f>
        <v>14360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IFERROR(__xludf.DUMMYFUNCTION("IMPORTRANGE(""https://docs.google.com/spreadsheets/d/11923uPwbBZFjjGgGUA6NLw09EwE0CqkOc4q9oUmW1yo/edit?usp=sharing"",""พิจิตร!J270"")"),160)</f>
        <v>160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IFERROR(__xludf.DUMMYFUNCTION("IMPORTRANGE(""https://docs.google.com/spreadsheets/d/11923uPwbBZFjjGgGUA6NLw09EwE0CqkOc4q9oUmW1yo/edit?usp=sharing"",""พิจิตร!M275"")"),32611)</f>
        <v>32611</v>
      </c>
      <c r="O380" s="372">
        <f ca="1">+IF(L380&gt;0,N380*100/L380,0)</f>
        <v>15.711601464636731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IFERROR(__xludf.DUMMYFUNCTION("IMPORTRANGE(""https://docs.google.com/spreadsheets/d/11923uPwbBZFjjGgGUA6NLw09EwE0CqkOc4q9oUmW1yo/edit?usp=sharing"",""พิจิตร!M278"")"),32611)</f>
        <v>32611</v>
      </c>
      <c r="O383" s="165">
        <f t="shared" ca="1" si="109"/>
        <v>15.711601464636731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IFERROR(__xludf.DUMMYFUNCTION("IMPORTRANGE(""https://docs.google.com/spreadsheets/d/11923uPwbBZFjjGgGUA6NLw09EwE0CqkOc4q9oUmW1yo/edit?usp=sharing"",""พิจิตร!M280"")"),32611)</f>
        <v>32611</v>
      </c>
      <c r="O385" s="168">
        <f t="shared" ca="1" si="109"/>
        <v>15.711601464636731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IFERROR(__xludf.DUMMYFUNCTION("IMPORTRANGE(""https://docs.google.com/spreadsheets/d/11923uPwbBZFjjGgGUA6NLw09EwE0CqkOc4q9oUmW1yo/edit?usp=sharing"",""พิจิตร!M284"")"),4995)</f>
        <v>4995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IFERROR(__xludf.DUMMYFUNCTION("IMPORTRANGE(""https://docs.google.com/spreadsheets/d/11923uPwbBZFjjGgGUA6NLw09EwE0CqkOc4q9oUmW1yo/edit?usp=sharing"",""พิจิตร!M296"")"),113749)</f>
        <v>113749</v>
      </c>
      <c r="O401" s="372">
        <f ca="1">+IF(L401&gt;0,N401*100/L401,0)</f>
        <v>58.064828994384889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IFERROR(__xludf.DUMMYFUNCTION("IMPORTRANGE(""https://docs.google.com/spreadsheets/d/11923uPwbBZFjjGgGUA6NLw09EwE0CqkOc4q9oUmW1yo/edit?usp=sharing"",""พิจิตร!M299"")"),113749)</f>
        <v>113749</v>
      </c>
      <c r="O404" s="168">
        <f t="shared" ca="1" si="112"/>
        <v>58.064828994384889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IFERROR(__xludf.DUMMYFUNCTION("IMPORTRANGE(""https://docs.google.com/spreadsheets/d/11923uPwbBZFjjGgGUA6NLw09EwE0CqkOc4q9oUmW1yo/edit?usp=sharing"",""พิจิตร!M301"")"),113749)</f>
        <v>113749</v>
      </c>
      <c r="O406" s="168">
        <f t="shared" ca="1" si="112"/>
        <v>58.064828994384889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IFERROR(__xludf.DUMMYFUNCTION("IMPORTRANGE(""https://docs.google.com/spreadsheets/d/11923uPwbBZFjjGgGUA6NLw09EwE0CqkOc4q9oUmW1yo/edit?usp=sharing"",""พิจิตร!M305"")"),15200)</f>
        <v>15200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IFERROR(__xludf.DUMMYFUNCTION("IMPORTRANGE(""https://docs.google.com/spreadsheets/d/11923uPwbBZFjjGgGUA6NLw09EwE0CqkOc4q9oUmW1yo/edit?usp=sharing"",""พิจิตร!M330"")"),75866)</f>
        <v>75866</v>
      </c>
      <c r="O435" s="411">
        <f t="shared" ref="O435:O439" ca="1" si="114">+IF(L435&gt;0,N435*100/L435,0)</f>
        <v>71.571698113207546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IFERROR(__xludf.DUMMYFUNCTION("IMPORTRANGE(""https://docs.google.com/spreadsheets/d/11923uPwbBZFjjGgGUA6NLw09EwE0CqkOc4q9oUmW1yo/edit?usp=sharing"",""พิจิตร!M332"")"),75866)</f>
        <v>75866</v>
      </c>
      <c r="O437" s="168">
        <f t="shared" ca="1" si="114"/>
        <v>71.571698113207546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IFERROR(__xludf.DUMMYFUNCTION("IMPORTRANGE(""https://docs.google.com/spreadsheets/d/11923uPwbBZFjjGgGUA6NLw09EwE0CqkOc4q9oUmW1yo/edit?usp=sharing"",""พิจิตร!M334"")"),75866)</f>
        <v>75866</v>
      </c>
      <c r="O439" s="168">
        <f t="shared" ca="1" si="114"/>
        <v>71.571698113207546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IFERROR(__xludf.DUMMYFUNCTION("IMPORTRANGE(""https://docs.google.com/spreadsheets/d/11923uPwbBZFjjGgGUA6NLw09EwE0CqkOc4q9oUmW1yo/edit?usp=sharing"",""พิจิตร!M338"")"),43675)</f>
        <v>43675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IFERROR(__xludf.DUMMYFUNCTION("IMPORTRANGE(""https://docs.google.com/spreadsheets/d/11923uPwbBZFjjGgGUA6NLw09EwE0CqkOc4q9oUmW1yo/edit?usp=sharing"",""พิจิตร!L350"")"),585237)</f>
        <v>585237</v>
      </c>
      <c r="M455" s="372"/>
      <c r="N455" s="372">
        <f ca="1">IFERROR(__xludf.DUMMYFUNCTION("IMPORTRANGE(""https://docs.google.com/spreadsheets/d/11923uPwbBZFjjGgGUA6NLw09EwE0CqkOc4q9oUmW1yo/edit?usp=sharing"",""พิจิตร!M350"")"),166859.78)</f>
        <v>166859.78</v>
      </c>
      <c r="O455" s="372">
        <f t="shared" ref="O455:O459" ca="1" si="116">+IF(L455&gt;0,N455*100/L455,0)</f>
        <v>28.511488508074507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IFERROR(__xludf.DUMMYFUNCTION("IMPORTRANGE(""https://docs.google.com/spreadsheets/d/11923uPwbBZFjjGgGUA6NLw09EwE0CqkOc4q9oUmW1yo/edit?usp=sharing"",""พิจิตร!L352"")"),585237)</f>
        <v>585237</v>
      </c>
      <c r="M457" s="165"/>
      <c r="N457" s="168">
        <f ca="1">IFERROR(__xludf.DUMMYFUNCTION("IMPORTRANGE(""https://docs.google.com/spreadsheets/d/11923uPwbBZFjjGgGUA6NLw09EwE0CqkOc4q9oUmW1yo/edit?usp=sharing"",""พิจิตร!M352"")"),166859.78)</f>
        <v>166859.78</v>
      </c>
      <c r="O457" s="168">
        <f t="shared" ca="1" si="116"/>
        <v>28.511488508074507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IFERROR(__xludf.DUMMYFUNCTION("IMPORTRANGE(""https://docs.google.com/spreadsheets/d/11923uPwbBZFjjGgGUA6NLw09EwE0CqkOc4q9oUmW1yo/edit?usp=sharing"",""พิจิตร!L354"")"),585237)</f>
        <v>585237</v>
      </c>
      <c r="M459" s="168"/>
      <c r="N459" s="168">
        <f ca="1">IFERROR(__xludf.DUMMYFUNCTION("IMPORTRANGE(""https://docs.google.com/spreadsheets/d/11923uPwbBZFjjGgGUA6NLw09EwE0CqkOc4q9oUmW1yo/edit?usp=sharing"",""พิจิตร!M354"")"),166859.78)</f>
        <v>166859.78</v>
      </c>
      <c r="O459" s="168">
        <f t="shared" ca="1" si="116"/>
        <v>28.511488508074507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IFERROR(__xludf.DUMMYFUNCTION("IMPORTRANGE(""https://docs.google.com/spreadsheets/d/11923uPwbBZFjjGgGUA6NLw09EwE0CqkOc4q9oUmW1yo/edit?usp=sharing"",""พิจิตร!M357"")"),81346.78)</f>
        <v>81346.78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IFERROR(__xludf.DUMMYFUNCTION("IMPORTRANGE(""https://docs.google.com/spreadsheets/d/11923uPwbBZFjjGgGUA6NLw09EwE0CqkOc4q9oUmW1yo/edit?usp=sharing"",""พิจิตร!M358"")"),85513)</f>
        <v>85513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IFERROR(__xludf.DUMMYFUNCTION("IMPORTRANGE(""https://docs.google.com/spreadsheets/d/11923uPwbBZFjjGgGUA6NLw09EwE0CqkOc4q9oUmW1yo/edit?usp=sharing"",""พิจิตร!J392"")"),754.27)</f>
        <v>754.27</v>
      </c>
      <c r="K497" s="444">
        <f t="shared" ca="1" si="117"/>
        <v>67.105871886120994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IFERROR(__xludf.DUMMYFUNCTION("IMPORTRANGE(""https://docs.google.com/spreadsheets/d/11923uPwbBZFjjGgGUA6NLw09EwE0CqkOc4q9oUmW1yo/edit?usp=sharing"",""พิจิตร!J393"")"),754.27)</f>
        <v>754.27</v>
      </c>
      <c r="K498" s="163">
        <f t="shared" ca="1" si="117"/>
        <v>67.105871886120994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IFERROR(__xludf.DUMMYFUNCTION("IMPORTRANGE(""https://docs.google.com/spreadsheets/d/11923uPwbBZFjjGgGUA6NLw09EwE0CqkOc4q9oUmW1yo/edit?usp=sharing"",""พิจิตร!J394"")"),40)</f>
        <v>40</v>
      </c>
      <c r="K499" s="201">
        <f t="shared" ca="1" si="117"/>
        <v>68.965517241379317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IFERROR(__xludf.DUMMYFUNCTION("IMPORTRANGE(""https://docs.google.com/spreadsheets/d/11923uPwbBZFjjGgGUA6NLw09EwE0CqkOc4q9oUmW1yo/edit?usp=sharing"",""พิจิตร!J395"")"),728.25)</f>
        <v>728.25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IFERROR(__xludf.DUMMYFUNCTION("IMPORTRANGE(""https://docs.google.com/spreadsheets/d/11923uPwbBZFjjGgGUA6NLw09EwE0CqkOc4q9oUmW1yo/edit?usp=sharing"",""พิจิตร!J396"")"),38)</f>
        <v>38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IFERROR(__xludf.DUMMYFUNCTION("IMPORTRANGE(""https://docs.google.com/spreadsheets/d/11923uPwbBZFjjGgGUA6NLw09EwE0CqkOc4q9oUmW1yo/edit?usp=sharing"",""พิจิตร!J397"")"),728.25)</f>
        <v>728.25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IFERROR(__xludf.DUMMYFUNCTION("IMPORTRANGE(""https://docs.google.com/spreadsheets/d/11923uPwbBZFjjGgGUA6NLw09EwE0CqkOc4q9oUmW1yo/edit?usp=sharing"",""พิจิตร!J398"")"),38)</f>
        <v>38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IFERROR(__xludf.DUMMYFUNCTION("IMPORTRANGE(""https://docs.google.com/spreadsheets/d/11923uPwbBZFjjGgGUA6NLw09EwE0CqkOc4q9oUmW1yo/edit?usp=sharing"",""พิจิตร!J403"")"),26.02)</f>
        <v>26.02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IFERROR(__xludf.DUMMYFUNCTION("IMPORTRANGE(""https://docs.google.com/spreadsheets/d/11923uPwbBZFjjGgGUA6NLw09EwE0CqkOc4q9oUmW1yo/edit?usp=sharing"",""พิจิตร!J405"")"),26.02)</f>
        <v>26.02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IFERROR(__xludf.DUMMYFUNCTION("IMPORTRANGE(""https://docs.google.com/spreadsheets/d/11923uPwbBZFjjGgGUA6NLw09EwE0CqkOc4q9oUmW1yo/edit?usp=sharing"",""พิจิตร!J420"")"),119.77)</f>
        <v>119.77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IFERROR(__xludf.DUMMYFUNCTION("IMPORTRANGE(""https://docs.google.com/spreadsheets/d/11923uPwbBZFjjGgGUA6NLw09EwE0CqkOc4q9oUmW1yo/edit?usp=sharing"",""พิจิตร!J421"")"),31)</f>
        <v>31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IFERROR(__xludf.DUMMYFUNCTION("IMPORTRANGE(""https://docs.google.com/spreadsheets/d/11923uPwbBZFjjGgGUA6NLw09EwE0CqkOc4q9oUmW1yo/edit?usp=sharing"",""พิจิตร!J422"")"),14.28)</f>
        <v>14.28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IFERROR(__xludf.DUMMYFUNCTION("IMPORTRANGE(""https://docs.google.com/spreadsheets/d/11923uPwbBZFjjGgGUA6NLw09EwE0CqkOc4q9oUmW1yo/edit?usp=sharing"",""พิจิตร!J424"")"),105.49)</f>
        <v>105.49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IFERROR(__xludf.DUMMYFUNCTION("IMPORTRANGE(""https://docs.google.com/spreadsheets/d/11923uPwbBZFjjGgGUA6NLw09EwE0CqkOc4q9oUmW1yo/edit?usp=sharing"",""พิจิตร!J425"")"),25)</f>
        <v>25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IFERROR(__xludf.DUMMYFUNCTION("IMPORTRANGE(""https://docs.google.com/spreadsheets/d/11923uPwbBZFjjGgGUA6NLw09EwE0CqkOc4q9oUmW1yo/edit?usp=sharing"",""พิจิตร!J459"")"),1112)</f>
        <v>1112</v>
      </c>
      <c r="K564" s="371">
        <f ca="1">IF(I564&gt;0,J564*100/I564,0)</f>
        <v>101.09090909090909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IFERROR(__xludf.DUMMYFUNCTION("IMPORTRANGE(""https://docs.google.com/spreadsheets/d/11923uPwbBZFjjGgGUA6NLw09EwE0CqkOc4q9oUmW1yo/edit?usp=sharing"",""พิจิตร!M459"")"),89006.19)</f>
        <v>89006.19</v>
      </c>
      <c r="O564" s="372">
        <f t="shared" ref="O564:O568" ca="1" si="122">+IF(L564&gt;0,N564*100/L564,0)</f>
        <v>70.595011104060916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IFERROR(__xludf.DUMMYFUNCTION("IMPORTRANGE(""https://docs.google.com/spreadsheets/d/11923uPwbBZFjjGgGUA6NLw09EwE0CqkOc4q9oUmW1yo/edit?usp=sharing"",""พิจิตร!M461"")"),89006.19)</f>
        <v>89006.19</v>
      </c>
      <c r="O566" s="168">
        <f t="shared" ca="1" si="122"/>
        <v>70.595011104060916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IFERROR(__xludf.DUMMYFUNCTION("IMPORTRANGE(""https://docs.google.com/spreadsheets/d/11923uPwbBZFjjGgGUA6NLw09EwE0CqkOc4q9oUmW1yo/edit?usp=sharing"",""พิจิตร!M463"")"),89006.19)</f>
        <v>89006.19</v>
      </c>
      <c r="O568" s="168">
        <f t="shared" ca="1" si="122"/>
        <v>70.595011104060916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IFERROR(__xludf.DUMMYFUNCTION("IMPORTRANGE(""https://docs.google.com/spreadsheets/d/11923uPwbBZFjjGgGUA6NLw09EwE0CqkOc4q9oUmW1yo/edit?usp=sharing"",""พิจิตร!M466"")"),79330.19)</f>
        <v>79330.19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IFERROR(__xludf.DUMMYFUNCTION("IMPORTRANGE(""https://docs.google.com/spreadsheets/d/11923uPwbBZFjjGgGUA6NLw09EwE0CqkOc4q9oUmW1yo/edit?usp=sharing"",""พิจิตร!M467"")"),9676)</f>
        <v>9676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IFERROR(__xludf.DUMMYFUNCTION("IMPORTRANGE(""https://docs.google.com/spreadsheets/d/11923uPwbBZFjjGgGUA6NLw09EwE0CqkOc4q9oUmW1yo/edit?usp=sharing"",""พิจิตร!J468"")"),1112)</f>
        <v>1112</v>
      </c>
      <c r="K573" s="201">
        <f ca="1">IF(I573&gt;0,J573*100/I573,0)</f>
        <v>101.09090909090909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IFERROR(__xludf.DUMMYFUNCTION("IMPORTRANGE(""https://docs.google.com/spreadsheets/d/11923uPwbBZFjjGgGUA6NLw09EwE0CqkOc4q9oUmW1yo/edit?usp=sharing"",""พิจิตร!J471"")"),197)</f>
        <v>197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IFERROR(__xludf.DUMMYFUNCTION("IMPORTRANGE(""https://docs.google.com/spreadsheets/d/11923uPwbBZFjjGgGUA6NLw09EwE0CqkOc4q9oUmW1yo/edit?usp=sharing"",""พิจิตร!J472"")"),915)</f>
        <v>915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IFERROR(__xludf.DUMMYFUNCTION("IMPORTRANGE(""https://docs.google.com/spreadsheets/d/11923uPwbBZFjjGgGUA6NLw09EwE0CqkOc4q9oUmW1yo/edit?usp=sharing"",""พิจิตร!J475"")"),21)</f>
        <v>21</v>
      </c>
      <c r="K580" s="371">
        <f ca="1">IF(I580&gt;0,J580*100/I580,0)</f>
        <v>10.5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IFERROR(__xludf.DUMMYFUNCTION("IMPORTRANGE(""https://docs.google.com/spreadsheets/d/11923uPwbBZFjjGgGUA6NLw09EwE0CqkOc4q9oUmW1yo/edit?usp=sharing"",""พิจิตร!M475"")"),193099.64)</f>
        <v>193099.64</v>
      </c>
      <c r="O580" s="372">
        <f t="shared" ref="O580:O584" ca="1" si="124">+IF(L580&gt;0,N580*100/L580,0)</f>
        <v>54.795584562996595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IFERROR(__xludf.DUMMYFUNCTION("IMPORTRANGE(""https://docs.google.com/spreadsheets/d/11923uPwbBZFjjGgGUA6NLw09EwE0CqkOc4q9oUmW1yo/edit?usp=sharing"",""พิจิตร!M477"")"),193099.64)</f>
        <v>193099.64</v>
      </c>
      <c r="O582" s="168">
        <f t="shared" ca="1" si="124"/>
        <v>54.795584562996595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IFERROR(__xludf.DUMMYFUNCTION("IMPORTRANGE(""https://docs.google.com/spreadsheets/d/11923uPwbBZFjjGgGUA6NLw09EwE0CqkOc4q9oUmW1yo/edit?usp=sharing"",""พิจิตร!M479"")"),193099.64)</f>
        <v>193099.64</v>
      </c>
      <c r="O584" s="168">
        <f t="shared" ca="1" si="124"/>
        <v>54.795584562996595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IFERROR(__xludf.DUMMYFUNCTION("IMPORTRANGE(""https://docs.google.com/spreadsheets/d/11923uPwbBZFjjGgGUA6NLw09EwE0CqkOc4q9oUmW1yo/edit?usp=sharing"",""พิจิตร!M482"")"),80465.59)</f>
        <v>80465.59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IFERROR(__xludf.DUMMYFUNCTION("IMPORTRANGE(""https://docs.google.com/spreadsheets/d/11923uPwbBZFjjGgGUA6NLw09EwE0CqkOc4q9oUmW1yo/edit?usp=sharing"",""พิจิตร!M483"")"),112634.05)</f>
        <v>112634.05</v>
      </c>
      <c r="O588" s="168"/>
      <c r="P588" s="168"/>
    </row>
    <row r="589" spans="1:16" ht="21.75" customHeight="1" x14ac:dyDescent="0.3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IFERROR(__xludf.DUMMYFUNCTION("IMPORTRANGE(""https://docs.google.com/spreadsheets/d/11923uPwbBZFjjGgGUA6NLw09EwE0CqkOc4q9oUmW1yo/edit?usp=sharing"",""พิจิตร!J484"")"),225)</f>
        <v>225</v>
      </c>
      <c r="K589" s="163">
        <f t="shared" ref="K589:K596" ca="1" si="125">IF(I589&gt;0,J589*100/I589,0)</f>
        <v>112.5</v>
      </c>
      <c r="L589" s="181"/>
      <c r="M589" s="181"/>
      <c r="N589" s="168"/>
      <c r="O589" s="181"/>
      <c r="P589" s="181"/>
    </row>
    <row r="590" spans="1:16" ht="21.75" customHeight="1" x14ac:dyDescent="0.3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IFERROR(__xludf.DUMMYFUNCTION("IMPORTRANGE(""https://docs.google.com/spreadsheets/d/11923uPwbBZFjjGgGUA6NLw09EwE0CqkOc4q9oUmW1yo/edit?usp=sharing"",""พิจิตร!J485"")"),160.7)</f>
        <v>160.69999999999999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IFERROR(__xludf.DUMMYFUNCTION("IMPORTRANGE(""https://docs.google.com/spreadsheets/d/11923uPwbBZFjjGgGUA6NLw09EwE0CqkOc4q9oUmW1yo/edit?usp=sharing"",""พิจิตร!J486"")"),44)</f>
        <v>44</v>
      </c>
      <c r="K591" s="163">
        <f t="shared" ca="1" si="125"/>
        <v>22</v>
      </c>
      <c r="L591" s="181"/>
      <c r="M591" s="181"/>
      <c r="N591" s="181"/>
      <c r="O591" s="181"/>
      <c r="P591" s="181"/>
    </row>
    <row r="592" spans="1:16" ht="21.75" customHeight="1" x14ac:dyDescent="0.3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IFERROR(__xludf.DUMMYFUNCTION("IMPORTRANGE(""https://docs.google.com/spreadsheets/d/11923uPwbBZFjjGgGUA6NLw09EwE0CqkOc4q9oUmW1yo/edit?usp=sharing"",""พิจิตร!J487"")"),31)</f>
        <v>31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IFERROR(__xludf.DUMMYFUNCTION("IMPORTRANGE(""https://docs.google.com/spreadsheets/d/11923uPwbBZFjjGgGUA6NLw09EwE0CqkOc4q9oUmW1yo/edit?usp=sharing"",""พิจิตร!J490"")"),21)</f>
        <v>21</v>
      </c>
      <c r="K595" s="163">
        <f t="shared" ca="1" si="125"/>
        <v>10.5</v>
      </c>
      <c r="L595" s="181"/>
      <c r="M595" s="181"/>
      <c r="N595" s="181"/>
      <c r="O595" s="181"/>
      <c r="P595" s="181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IFERROR(__xludf.DUMMYFUNCTION("IMPORTRANGE(""https://docs.google.com/spreadsheets/d/11923uPwbBZFjjGgGUA6NLw09EwE0CqkOc4q9oUmW1yo/edit?usp=sharing"",""พิจิตร!J491"")"),15.26)</f>
        <v>15.26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8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39.428571428571431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IFERROR(__xludf.DUMMYFUNCTION("IMPORTRANGE(""https://docs.google.com/spreadsheets/d/11923uPwbBZFjjGgGUA6NLw09EwE0CqkOc4q9oUmW1yo/edit?usp=sharing"",""พิจิตร!I523"")"),2520250)</f>
        <v>2520250</v>
      </c>
      <c r="J628" s="341">
        <f ca="1">IFERROR(__xludf.DUMMYFUNCTION("IMPORTRANGE(""https://docs.google.com/spreadsheets/d/11923uPwbBZFjjGgGUA6NLw09EwE0CqkOc4q9oUmW1yo/edit?usp=sharing"",""พิจิตร!J523"")"),1711450)</f>
        <v>1711450</v>
      </c>
      <c r="K628" s="342">
        <f t="shared" ref="K628:K635" ca="1" si="129">IF(I628&gt;0,J628*100/I628,0)</f>
        <v>67.907945640313457</v>
      </c>
      <c r="L628" s="342"/>
      <c r="M628" s="342"/>
      <c r="N628" s="342"/>
      <c r="O628" s="168"/>
      <c r="P628" s="168"/>
    </row>
    <row r="629" spans="1:16" ht="21.75" customHeight="1" x14ac:dyDescent="0.3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IFERROR(__xludf.DUMMYFUNCTION("IMPORTRANGE(""https://docs.google.com/spreadsheets/d/11923uPwbBZFjjGgGUA6NLw09EwE0CqkOc4q9oUmW1yo/edit?usp=sharing"",""พิจิตร!I524"")"),93)</f>
        <v>93</v>
      </c>
      <c r="J629" s="341">
        <f ca="1">IFERROR(__xludf.DUMMYFUNCTION("IMPORTRANGE(""https://docs.google.com/spreadsheets/d/11923uPwbBZFjjGgGUA6NLw09EwE0CqkOc4q9oUmW1yo/edit?usp=sharing"",""พิจิตร!J524"")"),60)</f>
        <v>60</v>
      </c>
      <c r="K629" s="342">
        <f t="shared" ca="1" si="129"/>
        <v>64.516129032258064</v>
      </c>
      <c r="L629" s="342"/>
      <c r="M629" s="342"/>
      <c r="N629" s="342"/>
      <c r="O629" s="168"/>
      <c r="P629" s="168"/>
    </row>
    <row r="630" spans="1:16" ht="21.75" customHeight="1" x14ac:dyDescent="0.3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IFERROR(__xludf.DUMMYFUNCTION("IMPORTRANGE(""https://docs.google.com/spreadsheets/d/11923uPwbBZFjjGgGUA6NLw09EwE0CqkOc4q9oUmW1yo/edit?usp=sharing"",""พิจิตร!J525"")"),77159.86)</f>
        <v>77159.86</v>
      </c>
      <c r="K630" s="342">
        <f t="shared" ca="1" si="129"/>
        <v>15.105964145392623</v>
      </c>
      <c r="L630" s="342"/>
      <c r="M630" s="342"/>
      <c r="N630" s="342"/>
      <c r="O630" s="168"/>
      <c r="P630" s="168"/>
    </row>
    <row r="631" spans="1:16" ht="21.75" customHeight="1" x14ac:dyDescent="0.3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IFERROR(__xludf.DUMMYFUNCTION("IMPORTRANGE(""https://docs.google.com/spreadsheets/d/11923uPwbBZFjjGgGUA6NLw09EwE0CqkOc4q9oUmW1yo/edit?usp=sharing"",""พิจิตร!J526"")"),18)</f>
        <v>18</v>
      </c>
      <c r="K631" s="342">
        <f t="shared" ca="1" si="129"/>
        <v>62.068965517241381</v>
      </c>
      <c r="L631" s="342"/>
      <c r="M631" s="342"/>
      <c r="N631" s="342"/>
      <c r="O631" s="168"/>
      <c r="P631" s="168"/>
    </row>
    <row r="632" spans="1:16" ht="21.75" customHeight="1" x14ac:dyDescent="0.3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IFERROR(__xludf.DUMMYFUNCTION("IMPORTRANGE(""https://docs.google.com/spreadsheets/d/11923uPwbBZFjjGgGUA6NLw09EwE0CqkOc4q9oUmW1yo/edit?usp=sharing"",""พิจิตร!J527"")"),2823282.19)</f>
        <v>2823282.19</v>
      </c>
      <c r="K632" s="342">
        <f t="shared" ca="1" si="129"/>
        <v>45.97540524213467</v>
      </c>
      <c r="L632" s="342"/>
      <c r="M632" s="342"/>
      <c r="N632" s="342"/>
      <c r="O632" s="168"/>
      <c r="P632" s="168"/>
    </row>
    <row r="633" spans="1:16" ht="21.75" customHeight="1" x14ac:dyDescent="0.3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IFERROR(__xludf.DUMMYFUNCTION("IMPORTRANGE(""https://docs.google.com/spreadsheets/d/11923uPwbBZFjjGgGUA6NLw09EwE0CqkOc4q9oUmW1yo/edit?usp=sharing"",""พิจิตร!J528"")"),423)</f>
        <v>423</v>
      </c>
      <c r="K633" s="342">
        <f t="shared" ca="1" si="129"/>
        <v>87.759336099585056</v>
      </c>
      <c r="L633" s="342"/>
      <c r="M633" s="342"/>
      <c r="N633" s="342"/>
      <c r="O633" s="168"/>
      <c r="P633" s="168"/>
    </row>
    <row r="634" spans="1:16" ht="21.75" customHeight="1" x14ac:dyDescent="0.3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IFERROR(__xludf.DUMMYFUNCTION("IMPORTRANGE(""https://docs.google.com/spreadsheets/d/11923uPwbBZFjjGgGUA6NLw09EwE0CqkOc4q9oUmW1yo/edit?usp=sharing"",""พิจิตร!I529"")"),2320000)</f>
        <v>2320000</v>
      </c>
      <c r="J634" s="341">
        <f ca="1">IFERROR(__xludf.DUMMYFUNCTION("IMPORTRANGE(""https://docs.google.com/spreadsheets/d/11923uPwbBZFjjGgGUA6NLw09EwE0CqkOc4q9oUmW1yo/edit?usp=sharing"",""พิจิตร!J529"")"),1590000)</f>
        <v>1590000</v>
      </c>
      <c r="K634" s="342">
        <f t="shared" ca="1" si="129"/>
        <v>68.534482758620683</v>
      </c>
      <c r="L634" s="342"/>
      <c r="M634" s="342"/>
      <c r="N634" s="342"/>
      <c r="O634" s="168"/>
      <c r="P634" s="168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IFERROR(__xludf.DUMMYFUNCTION("IMPORTRANGE(""https://docs.google.com/spreadsheets/d/11923uPwbBZFjjGgGUA6NLw09EwE0CqkOc4q9oUmW1yo/edit?usp=sharing"",""พิจิตร!I530"")"),87)</f>
        <v>87</v>
      </c>
      <c r="J635" s="505">
        <f ca="1">IFERROR(__xludf.DUMMYFUNCTION("IMPORTRANGE(""https://docs.google.com/spreadsheets/d/11923uPwbBZFjjGgGUA6NLw09EwE0CqkOc4q9oUmW1yo/edit?usp=sharing"",""พิจิตร!J530"")"),54)</f>
        <v>54</v>
      </c>
      <c r="K635" s="487">
        <f t="shared" ca="1" si="129"/>
        <v>62.068965517241381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21330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21330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21330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45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IFERROR(__xludf.DUMMYFUNCTION("IMPORTRANGE(""https://docs.google.com/spreadsheets/d/11923uPwbBZFjjGgGUA6NLw09EwE0CqkOc4q9oUmW1yo/edit?usp=sharing"",""พิจิตร!J541"")"),0)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45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IFERROR(__xludf.DUMMYFUNCTION("IMPORTRANGE(""https://docs.google.com/spreadsheets/d/11923uPwbBZFjjGgGUA6NLw09EwE0CqkOc4q9oUmW1yo/edit?usp=sharing"",""พิจิตร!J542"")"),0)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IFERROR(__xludf.DUMMYFUNCTION("IMPORTRANGE(""https://docs.google.com/spreadsheets/d/11923uPwbBZFjjGgGUA6NLw09EwE0CqkOc4q9oUmW1yo/edit?usp=sharing"",""พิจิตร!I543"")"),0)</f>
        <v>0</v>
      </c>
      <c r="J648" s="536">
        <f ca="1">IFERROR(__xludf.DUMMYFUNCTION("IMPORTRANGE(""https://docs.google.com/spreadsheets/d/11923uPwbBZFjjGgGUA6NLw09EwE0CqkOc4q9oUmW1yo/edit?usp=sharing"",""พิจิตร!J543"")"),0)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IFERROR(__xludf.DUMMYFUNCTION("IMPORTRANGE(""https://docs.google.com/spreadsheets/d/11923uPwbBZFjjGgGUA6NLw09EwE0CqkOc4q9oUmW1yo/edit?usp=sharing"",""พิจิตร!L543"")"),0)</f>
        <v>0</v>
      </c>
      <c r="M648" s="521"/>
      <c r="N648" s="538">
        <f ca="1">IFERROR(__xludf.DUMMYFUNCTION("IMPORTRANGE(""https://docs.google.com/spreadsheets/d/11923uPwbBZFjjGgGUA6NLw09EwE0CqkOc4q9oUmW1yo/edit?usp=sharing"",""พิจิตร!M543"")"),0)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IFERROR(__xludf.DUMMYFUNCTION("IMPORTRANGE(""https://docs.google.com/spreadsheets/d/11923uPwbBZFjjGgGUA6NLw09EwE0CqkOc4q9oUmW1yo/edit?usp=sharing"",""พิจิตร!I544"")"),0)</f>
        <v>0</v>
      </c>
      <c r="J649" s="536">
        <f ca="1">IFERROR(__xludf.DUMMYFUNCTION("IMPORTRANGE(""https://docs.google.com/spreadsheets/d/11923uPwbBZFjjGgGUA6NLw09EwE0CqkOc4q9oUmW1yo/edit?usp=sharing"",""พิจิตร!J544"")"),0)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IFERROR(__xludf.DUMMYFUNCTION("IMPORTRANGE(""https://docs.google.com/spreadsheets/d/11923uPwbBZFjjGgGUA6NLw09EwE0CqkOc4q9oUmW1yo/edit?usp=sharing"",""พิจิตร!L544"")"),0)</f>
        <v>0</v>
      </c>
      <c r="M649" s="521"/>
      <c r="N649" s="538">
        <f ca="1">IFERROR(__xludf.DUMMYFUNCTION("IMPORTRANGE(""https://docs.google.com/spreadsheets/d/11923uPwbBZFjjGgGUA6NLw09EwE0CqkOc4q9oUmW1yo/edit?usp=sharing"",""พิจิตร!M544"")"),0)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IFERROR(__xludf.DUMMYFUNCTION("IMPORTRANGE(""https://docs.google.com/spreadsheets/d/11923uPwbBZFjjGgGUA6NLw09EwE0CqkOc4q9oUmW1yo/edit?usp=sharing"",""พิจิตร!I545"")"),200)</f>
        <v>200</v>
      </c>
      <c r="J650" s="536">
        <f ca="1">IFERROR(__xludf.DUMMYFUNCTION("IMPORTRANGE(""https://docs.google.com/spreadsheets/d/11923uPwbBZFjjGgGUA6NLw09EwE0CqkOc4q9oUmW1yo/edit?usp=sharing"",""พิจิตร!J545"")"),0)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IFERROR(__xludf.DUMMYFUNCTION("IMPORTRANGE(""https://docs.google.com/spreadsheets/d/11923uPwbBZFjjGgGUA6NLw09EwE0CqkOc4q9oUmW1yo/edit?usp=sharing"",""พิจิตร!L545"")"),1000)</f>
        <v>1000</v>
      </c>
      <c r="M650" s="521"/>
      <c r="N650" s="538">
        <f ca="1">IFERROR(__xludf.DUMMYFUNCTION("IMPORTRANGE(""https://docs.google.com/spreadsheets/d/11923uPwbBZFjjGgGUA6NLw09EwE0CqkOc4q9oUmW1yo/edit?usp=sharing"",""พิจิตร!M545"")"),0)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IFERROR(__xludf.DUMMYFUNCTION("IMPORTRANGE(""https://docs.google.com/spreadsheets/d/11923uPwbBZFjjGgGUA6NLw09EwE0CqkOc4q9oUmW1yo/edit?usp=sharing"",""พิจิตร!I546"")"),90)</f>
        <v>90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IFERROR(__xludf.DUMMYFUNCTION("IMPORTRANGE(""https://docs.google.com/spreadsheets/d/11923uPwbBZFjjGgGUA6NLw09EwE0CqkOc4q9oUmW1yo/edit?usp=sharing"",""พิจิตร!L546"")"),2250)</f>
        <v>2250</v>
      </c>
      <c r="M651" s="521"/>
      <c r="N651" s="538">
        <f ca="1">IFERROR(__xludf.DUMMYFUNCTION("IMPORTRANGE(""https://docs.google.com/spreadsheets/d/11923uPwbBZFjjGgGUA6NLw09EwE0CqkOc4q9oUmW1yo/edit?usp=sharing"",""พิจิตร!M546"")"),0)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IFERROR(__xludf.DUMMYFUNCTION("IMPORTRANGE(""https://docs.google.com/spreadsheets/d/11923uPwbBZFjjGgGUA6NLw09EwE0CqkOc4q9oUmW1yo/edit?usp=sharing"",""พิจิตร!J547"")"),0)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IFERROR(__xludf.DUMMYFUNCTION("IMPORTRANGE(""https://docs.google.com/spreadsheets/d/11923uPwbBZFjjGgGUA6NLw09EwE0CqkOc4q9oUmW1yo/edit?usp=sharing"",""พิจิตร!J548"")"),0)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IFERROR(__xludf.DUMMYFUNCTION("IMPORTRANGE(""https://docs.google.com/spreadsheets/d/11923uPwbBZFjjGgGUA6NLw09EwE0CqkOc4q9oUmW1yo/edit?usp=sharing"",""พิจิตร!J550"")"),0)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IFERROR(__xludf.DUMMYFUNCTION("IMPORTRANGE(""https://docs.google.com/spreadsheets/d/11923uPwbBZFjjGgGUA6NLw09EwE0CqkOc4q9oUmW1yo/edit?usp=sharing"",""พิจิตร!J551"")"),0)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IFERROR(__xludf.DUMMYFUNCTION("IMPORTRANGE(""https://docs.google.com/spreadsheets/d/11923uPwbBZFjjGgGUA6NLw09EwE0CqkOc4q9oUmW1yo/edit?usp=sharing"",""พิจิตร!J552"")"),0)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IFERROR(__xludf.DUMMYFUNCTION("IMPORTRANGE(""https://docs.google.com/spreadsheets/d/11923uPwbBZFjjGgGUA6NLw09EwE0CqkOc4q9oUmW1yo/edit?usp=sharing"",""พิจิตร!J553"")"),0)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IFERROR(__xludf.DUMMYFUNCTION("IMPORTRANGE(""https://docs.google.com/spreadsheets/d/11923uPwbBZFjjGgGUA6NLw09EwE0CqkOc4q9oUmW1yo/edit?usp=sharing"",""พิจิตร!J554"")"),0)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IFERROR(__xludf.DUMMYFUNCTION("IMPORTRANGE(""https://docs.google.com/spreadsheets/d/11923uPwbBZFjjGgGUA6NLw09EwE0CqkOc4q9oUmW1yo/edit?usp=sharing"",""พิจิตร!J555"")"),0)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IFERROR(__xludf.DUMMYFUNCTION("IMPORTRANGE(""https://docs.google.com/spreadsheets/d/11923uPwbBZFjjGgGUA6NLw09EwE0CqkOc4q9oUmW1yo/edit?usp=sharing"",""พิจิตร!J556"")"),0)</f>
        <v>0</v>
      </c>
      <c r="K661" s="537"/>
      <c r="L661" s="522">
        <f ca="1">IFERROR(__xludf.DUMMYFUNCTION("IMPORTRANGE(""https://docs.google.com/spreadsheets/d/11923uPwbBZFjjGgGUA6NLw09EwE0CqkOc4q9oUmW1yo/edit?usp=sharing"",""พิจิตร!L556"")"),16000)</f>
        <v>16000</v>
      </c>
      <c r="M661" s="521"/>
      <c r="N661" s="538">
        <f ca="1">IFERROR(__xludf.DUMMYFUNCTION("IMPORTRANGE(""https://docs.google.com/spreadsheets/d/11923uPwbBZFjjGgGUA6NLw09EwE0CqkOc4q9oUmW1yo/edit?usp=sharing"",""พิจิตร!M556"")"),0)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IFERROR(__xludf.DUMMYFUNCTION("IMPORTRANGE(""https://docs.google.com/spreadsheets/d/11923uPwbBZFjjGgGUA6NLw09EwE0CqkOc4q9oUmW1yo/edit?usp=sharing"",""พิจิตร!J557"")"),0)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IFERROR(__xludf.DUMMYFUNCTION("IMPORTRANGE(""https://docs.google.com/spreadsheets/d/11923uPwbBZFjjGgGUA6NLw09EwE0CqkOc4q9oUmW1yo/edit?usp=sharing"",""พิจิตร!I558"")"),400)</f>
        <v>400</v>
      </c>
      <c r="J663" s="536">
        <f ca="1">IFERROR(__xludf.DUMMYFUNCTION("IMPORTRANGE(""https://docs.google.com/spreadsheets/d/11923uPwbBZFjjGgGUA6NLw09EwE0CqkOc4q9oUmW1yo/edit?usp=sharing"",""พิจิตร!J558"")"),0)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IFERROR(__xludf.DUMMYFUNCTION("IMPORTRANGE(""https://docs.google.com/spreadsheets/d/11923uPwbBZFjjGgGUA6NLw09EwE0CqkOc4q9oUmW1yo/edit?usp=sharing"",""พิจิตร!I560"")"),3)</f>
        <v>3</v>
      </c>
      <c r="J665" s="536">
        <f ca="1">IFERROR(__xludf.DUMMYFUNCTION("IMPORTRANGE(""https://docs.google.com/spreadsheets/d/11923uPwbBZFjjGgGUA6NLw09EwE0CqkOc4q9oUmW1yo/edit?usp=sharing"",""พิจิตร!J560"")"),0)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IFERROR(__xludf.DUMMYFUNCTION("IMPORTRANGE(""https://docs.google.com/spreadsheets/d/11923uPwbBZFjjGgGUA6NLw09EwE0CqkOc4q9oUmW1yo/edit?usp=sharing"",""พิจิตร!L560"")"),360)</f>
        <v>360</v>
      </c>
      <c r="M665" s="521"/>
      <c r="N665" s="538">
        <f ca="1">IFERROR(__xludf.DUMMYFUNCTION("IMPORTRANGE(""https://docs.google.com/spreadsheets/d/11923uPwbBZFjjGgGUA6NLw09EwE0CqkOc4q9oUmW1yo/edit?usp=sharing"",""พิจิตร!M560"")"),0)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IFERROR(__xludf.DUMMYFUNCTION("IMPORTRANGE(""https://docs.google.com/spreadsheets/d/11923uPwbBZFjjGgGUA6NLw09EwE0CqkOc4q9oUmW1yo/edit?usp=sharing"",""พิจิตร!J561"")"),0)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IFERROR(__xludf.DUMMYFUNCTION("IMPORTRANGE(""https://docs.google.com/spreadsheets/d/11923uPwbBZFjjGgGUA6NLw09EwE0CqkOc4q9oUmW1yo/edit?usp=sharing"",""พิจิตร!J562"")"),0)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IFERROR(__xludf.DUMMYFUNCTION("IMPORTRANGE(""https://docs.google.com/spreadsheets/d/11923uPwbBZFjjGgGUA6NLw09EwE0CqkOc4q9oUmW1yo/edit?usp=sharing"",""พิจิตร!I563"")"),1)</f>
        <v>1</v>
      </c>
      <c r="J668" s="536">
        <f ca="1">IFERROR(__xludf.DUMMYFUNCTION("IMPORTRANGE(""https://docs.google.com/spreadsheets/d/11923uPwbBZFjjGgGUA6NLw09EwE0CqkOc4q9oUmW1yo/edit?usp=sharing"",""พิจิตร!J563"")"),0)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IFERROR(__xludf.DUMMYFUNCTION("IMPORTRANGE(""https://docs.google.com/spreadsheets/d/11923uPwbBZFjjGgGUA6NLw09EwE0CqkOc4q9oUmW1yo/edit?usp=sharing"",""พิจิตร!L563"")"),1720)</f>
        <v>1720</v>
      </c>
      <c r="M668" s="521"/>
      <c r="N668" s="538">
        <f ca="1">IFERROR(__xludf.DUMMYFUNCTION("IMPORTRANGE(""https://docs.google.com/spreadsheets/d/11923uPwbBZFjjGgGUA6NLw09EwE0CqkOc4q9oUmW1yo/edit?usp=sharing"",""พิจิตร!M563"")"),0)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IFERROR(__xludf.DUMMYFUNCTION("IMPORTRANGE(""https://docs.google.com/spreadsheets/d/11923uPwbBZFjjGgGUA6NLw09EwE0CqkOc4q9oUmW1yo/edit?usp=sharing"",""พิจิตร!J564"")"),0)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IFERROR(__xludf.DUMMYFUNCTION("IMPORTRANGE(""https://docs.google.com/spreadsheets/d/11923uPwbBZFjjGgGUA6NLw09EwE0CqkOc4q9oUmW1yo/edit?usp=sharing"",""พิจิตร!J565"")"),0)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IFERROR(__xludf.DUMMYFUNCTION("IMPORTRANGE(""https://docs.google.com/spreadsheets/d/11923uPwbBZFjjGgGUA6NLw09EwE0CqkOc4q9oUmW1yo/edit?usp=sharing"",""พิจิตร!I566"")"),0)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IFERROR(__xludf.DUMMYFUNCTION("IMPORTRANGE(""https://docs.google.com/spreadsheets/d/11923uPwbBZFjjGgGUA6NLw09EwE0CqkOc4q9oUmW1yo/edit?usp=sharing"",""พิจิตร!L566"")"),0)</f>
        <v>0</v>
      </c>
      <c r="M671" s="521"/>
      <c r="N671" s="538">
        <f ca="1">IFERROR(__xludf.DUMMYFUNCTION("IMPORTRANGE(""https://docs.google.com/spreadsheets/d/11923uPwbBZFjjGgGUA6NLw09EwE0CqkOc4q9oUmW1yo/edit?usp=sharing"",""พิจิตร!M566"")"),0)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IFERROR(__xludf.DUMMYFUNCTION("IMPORTRANGE(""https://docs.google.com/spreadsheets/d/11923uPwbBZFjjGgGUA6NLw09EwE0CqkOc4q9oUmW1yo/edit?usp=sharing"",""พิจิตร!J567"")"),0)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IFERROR(__xludf.DUMMYFUNCTION("IMPORTRANGE(""https://docs.google.com/spreadsheets/d/11923uPwbBZFjjGgGUA6NLw09EwE0CqkOc4q9oUmW1yo/edit?usp=sharing"",""พิจิตร!J568"")"),0)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IFERROR(__xludf.DUMMYFUNCTION("IMPORTRANGE(""https://docs.google.com/spreadsheets/d/11923uPwbBZFjjGgGUA6NLw09EwE0CqkOc4q9oUmW1yo/edit?usp=sharing"",""พิจิตร!J569"")"),0)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IFERROR(__xludf.DUMMYFUNCTION("IMPORTRANGE(""https://docs.google.com/spreadsheets/d/11923uPwbBZFjjGgGUA6NLw09EwE0CqkOc4q9oUmW1yo/edit?usp=sharing"",""พิจิตร!J570"")"),0)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IFERROR(__xludf.DUMMYFUNCTION("IMPORTRANGE(""https://docs.google.com/spreadsheets/d/11923uPwbBZFjjGgGUA6NLw09EwE0CqkOc4q9oUmW1yo/edit?usp=sharing"",""พิจิตร!J571"")"),0)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IFERROR(__xludf.DUMMYFUNCTION("IMPORTRANGE(""https://docs.google.com/spreadsheets/d/11923uPwbBZFjjGgGUA6NLw09EwE0CqkOc4q9oUmW1yo/edit?usp=sharing"",""พิจิตร!J572"")"),0)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เชียงใหม่!Print_Titles</vt:lpstr>
      <vt:lpstr>เชียงราย!Print_Titles</vt:lpstr>
      <vt:lpstr>เพชรบูรณ์!Print_Titles</vt:lpstr>
      <vt:lpstr>แพร่!Print_Titles</vt:lpstr>
      <vt:lpstr>แม่ฮ่องสอน!Print_Titles</vt:lpstr>
      <vt:lpstr>กำแพงเพชร!Print_Titles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2022-07-04T07:48:59Z</cp:lastPrinted>
  <dcterms:modified xsi:type="dcterms:W3CDTF">2022-07-04T08:15:33Z</dcterms:modified>
</cp:coreProperties>
</file>